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 tabRatio="601" firstSheet="1" activeTab="1"/>
  </bookViews>
  <sheets>
    <sheet name="МЕНЮ 7-11 лет" sheetId="1" r:id="rId1"/>
    <sheet name="сырьевая ведомость 7-11" sheetId="4" r:id="rId2"/>
    <sheet name="МЕНЮ 12 лет и старше" sheetId="2" r:id="rId3"/>
    <sheet name="сырьевая ведомость 12 и старше" sheetId="5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O81" i="4"/>
  <c r="N81"/>
  <c r="M81"/>
  <c r="L81"/>
  <c r="K81"/>
  <c r="J81"/>
  <c r="I81"/>
  <c r="H81"/>
  <c r="G81"/>
  <c r="F81"/>
  <c r="E81"/>
  <c r="D81"/>
  <c r="M68"/>
  <c r="F68"/>
  <c r="O64"/>
  <c r="N64"/>
  <c r="M64"/>
  <c r="L64"/>
  <c r="K64"/>
  <c r="J64"/>
  <c r="I64"/>
  <c r="H64"/>
  <c r="G64"/>
  <c r="F64"/>
  <c r="E64"/>
  <c r="D64"/>
  <c r="O55"/>
  <c r="N55"/>
  <c r="M55"/>
  <c r="L55"/>
  <c r="K55"/>
  <c r="J55"/>
  <c r="I55"/>
  <c r="H55"/>
  <c r="G55"/>
  <c r="F55"/>
  <c r="E55"/>
  <c r="D55"/>
  <c r="O44"/>
  <c r="N44"/>
  <c r="M44"/>
  <c r="L44"/>
  <c r="K44"/>
  <c r="J44"/>
  <c r="I44"/>
  <c r="H44"/>
  <c r="G44"/>
  <c r="F44"/>
  <c r="E44"/>
  <c r="D44"/>
  <c r="O26"/>
  <c r="N26"/>
  <c r="M26"/>
  <c r="L26"/>
  <c r="K26"/>
  <c r="J26"/>
  <c r="I26"/>
  <c r="H26"/>
  <c r="G26"/>
  <c r="F26"/>
  <c r="E26"/>
  <c r="D26"/>
  <c r="O13"/>
  <c r="N13"/>
  <c r="M13"/>
  <c r="L13"/>
  <c r="K13"/>
  <c r="J13"/>
  <c r="I13"/>
  <c r="H13"/>
  <c r="G13"/>
  <c r="F13"/>
  <c r="E13"/>
  <c r="D13"/>
  <c r="O7"/>
  <c r="N7"/>
  <c r="M7"/>
  <c r="L7"/>
  <c r="K7"/>
  <c r="J7"/>
  <c r="I7"/>
  <c r="H7"/>
  <c r="G7"/>
  <c r="F7"/>
  <c r="E7"/>
  <c r="D7"/>
  <c r="P8"/>
  <c r="Q8" s="1"/>
  <c r="O79" i="5" l="1"/>
  <c r="N79"/>
  <c r="M79"/>
  <c r="L79"/>
  <c r="K79"/>
  <c r="J79"/>
  <c r="I79"/>
  <c r="H79"/>
  <c r="G79"/>
  <c r="F79"/>
  <c r="E79"/>
  <c r="D79"/>
  <c r="M66"/>
  <c r="F66"/>
  <c r="O62"/>
  <c r="N62"/>
  <c r="M62"/>
  <c r="L62"/>
  <c r="K62"/>
  <c r="J62"/>
  <c r="I62"/>
  <c r="H62"/>
  <c r="G62"/>
  <c r="F62"/>
  <c r="E62"/>
  <c r="D62"/>
  <c r="O53"/>
  <c r="N53"/>
  <c r="M53"/>
  <c r="L53"/>
  <c r="K53"/>
  <c r="J53"/>
  <c r="I53"/>
  <c r="H53"/>
  <c r="G53"/>
  <c r="F53"/>
  <c r="E53"/>
  <c r="D53"/>
  <c r="O42"/>
  <c r="N42"/>
  <c r="M42"/>
  <c r="L42"/>
  <c r="K42"/>
  <c r="J42"/>
  <c r="I42"/>
  <c r="H42"/>
  <c r="G42"/>
  <c r="F42"/>
  <c r="E42"/>
  <c r="D42"/>
  <c r="F11"/>
  <c r="O11"/>
  <c r="N11"/>
  <c r="M11"/>
  <c r="L11"/>
  <c r="K11"/>
  <c r="J11"/>
  <c r="I11"/>
  <c r="H11"/>
  <c r="G11"/>
  <c r="E11"/>
  <c r="D11"/>
  <c r="O24"/>
  <c r="N24"/>
  <c r="M24"/>
  <c r="L24"/>
  <c r="K24"/>
  <c r="J24"/>
  <c r="I24"/>
  <c r="H24"/>
  <c r="G24"/>
  <c r="F24"/>
  <c r="E24"/>
  <c r="D24"/>
  <c r="O6"/>
  <c r="N6"/>
  <c r="M6"/>
  <c r="L6"/>
  <c r="K6"/>
  <c r="J6"/>
  <c r="I6"/>
  <c r="H6"/>
  <c r="G6"/>
  <c r="F6"/>
  <c r="E6"/>
  <c r="D6"/>
  <c r="P24" l="1"/>
  <c r="Q24" s="1"/>
  <c r="P49" l="1"/>
  <c r="Q49" s="1"/>
  <c r="P51"/>
  <c r="Q51" s="1"/>
  <c r="P50"/>
  <c r="Q50" s="1"/>
  <c r="P88" l="1"/>
  <c r="Q88" s="1"/>
  <c r="V88" s="1"/>
  <c r="P90"/>
  <c r="Q90" s="1"/>
  <c r="V90" s="1"/>
  <c r="P92"/>
  <c r="Q92" s="1"/>
  <c r="V92" s="1"/>
  <c r="P91"/>
  <c r="Q91" s="1"/>
  <c r="V91" s="1"/>
  <c r="P89"/>
  <c r="Q89" s="1"/>
  <c r="V89" s="1"/>
  <c r="P87"/>
  <c r="Q87" s="1"/>
  <c r="V87" s="1"/>
  <c r="P86"/>
  <c r="Q86" s="1"/>
  <c r="V86" s="1"/>
  <c r="P85"/>
  <c r="Q85" s="1"/>
  <c r="P84"/>
  <c r="Q84" s="1"/>
  <c r="P83"/>
  <c r="Q83" s="1"/>
  <c r="P82"/>
  <c r="Q82" s="1"/>
  <c r="P81"/>
  <c r="P80"/>
  <c r="Q80" s="1"/>
  <c r="P78"/>
  <c r="Q78" s="1"/>
  <c r="V78" s="1"/>
  <c r="P77"/>
  <c r="Q77" s="1"/>
  <c r="V77" s="1"/>
  <c r="P76"/>
  <c r="Q76" s="1"/>
  <c r="V76" s="1"/>
  <c r="P75"/>
  <c r="Q75" s="1"/>
  <c r="V75" s="1"/>
  <c r="P74"/>
  <c r="Q74" s="1"/>
  <c r="V74" s="1"/>
  <c r="P73"/>
  <c r="Q73" s="1"/>
  <c r="V73" s="1"/>
  <c r="P72"/>
  <c r="Q72" s="1"/>
  <c r="V72" s="1"/>
  <c r="P71"/>
  <c r="Q71" s="1"/>
  <c r="V71" s="1"/>
  <c r="O70"/>
  <c r="P70" s="1"/>
  <c r="Q70" s="1"/>
  <c r="P69"/>
  <c r="Q69" s="1"/>
  <c r="V69" s="1"/>
  <c r="P68"/>
  <c r="Q68" s="1"/>
  <c r="P67"/>
  <c r="Q67" s="1"/>
  <c r="P65"/>
  <c r="Q65" s="1"/>
  <c r="V65" s="1"/>
  <c r="P64"/>
  <c r="Q64" s="1"/>
  <c r="P63"/>
  <c r="P61"/>
  <c r="Q61" s="1"/>
  <c r="V61" s="1"/>
  <c r="P60"/>
  <c r="Q60" s="1"/>
  <c r="V60" s="1"/>
  <c r="P59"/>
  <c r="Q59" s="1"/>
  <c r="P58"/>
  <c r="Q58" s="1"/>
  <c r="P57"/>
  <c r="Q57" s="1"/>
  <c r="P56"/>
  <c r="Q56" s="1"/>
  <c r="P55"/>
  <c r="Q55" s="1"/>
  <c r="P54"/>
  <c r="P52"/>
  <c r="Q52" s="1"/>
  <c r="P48"/>
  <c r="Q48" s="1"/>
  <c r="P47"/>
  <c r="Q47" s="1"/>
  <c r="P46"/>
  <c r="Q46" s="1"/>
  <c r="P45"/>
  <c r="P44"/>
  <c r="Q44" s="1"/>
  <c r="P43"/>
  <c r="Q43" s="1"/>
  <c r="P41"/>
  <c r="Q41" s="1"/>
  <c r="P40"/>
  <c r="Q40" s="1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P25"/>
  <c r="Q25" s="1"/>
  <c r="V24"/>
  <c r="P23"/>
  <c r="Q23" s="1"/>
  <c r="V23" s="1"/>
  <c r="P22"/>
  <c r="Q22" s="1"/>
  <c r="V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Q14" s="1"/>
  <c r="P13"/>
  <c r="Q13" s="1"/>
  <c r="P12"/>
  <c r="P10"/>
  <c r="Q10" s="1"/>
  <c r="V10" s="1"/>
  <c r="P9"/>
  <c r="Q9" s="1"/>
  <c r="P8"/>
  <c r="Q8" s="1"/>
  <c r="P7"/>
  <c r="Q7" s="1"/>
  <c r="P6"/>
  <c r="Q6" s="1"/>
  <c r="V6" s="1"/>
  <c r="P5"/>
  <c r="Q5" s="1"/>
  <c r="V5" s="1"/>
  <c r="Q54" l="1"/>
  <c r="Q53" s="1"/>
  <c r="V53" s="1"/>
  <c r="P53"/>
  <c r="Q12"/>
  <c r="Q11" s="1"/>
  <c r="V11" s="1"/>
  <c r="P11"/>
  <c r="Q63"/>
  <c r="Q62" s="1"/>
  <c r="V62" s="1"/>
  <c r="P62"/>
  <c r="Q81"/>
  <c r="Q79" s="1"/>
  <c r="V79" s="1"/>
  <c r="P79"/>
  <c r="Q45"/>
  <c r="Q42" s="1"/>
  <c r="V42" s="1"/>
  <c r="P42"/>
  <c r="P7" i="4"/>
  <c r="P53" l="1"/>
  <c r="Q53" s="1"/>
  <c r="P51"/>
  <c r="Q51" s="1"/>
  <c r="D94"/>
  <c r="P94" s="1"/>
  <c r="Q94" s="1"/>
  <c r="V94" s="1"/>
  <c r="D93"/>
  <c r="P93" s="1"/>
  <c r="Q93" s="1"/>
  <c r="V93" s="1"/>
  <c r="D92"/>
  <c r="P92" s="1"/>
  <c r="Q92" s="1"/>
  <c r="V92" s="1"/>
  <c r="D91"/>
  <c r="P91" s="1"/>
  <c r="Q91" s="1"/>
  <c r="V91" s="1"/>
  <c r="D90"/>
  <c r="P90" s="1"/>
  <c r="Q90" s="1"/>
  <c r="V90" s="1"/>
  <c r="D89"/>
  <c r="P89" s="1"/>
  <c r="Q89" s="1"/>
  <c r="V89" s="1"/>
  <c r="P88"/>
  <c r="Q88" s="1"/>
  <c r="V88" s="1"/>
  <c r="P87"/>
  <c r="Q87" s="1"/>
  <c r="P86"/>
  <c r="Q86" s="1"/>
  <c r="P85"/>
  <c r="Q85" s="1"/>
  <c r="P84"/>
  <c r="Q84" s="1"/>
  <c r="P83"/>
  <c r="Q83" s="1"/>
  <c r="P82"/>
  <c r="Q82" s="1"/>
  <c r="P81"/>
  <c r="Q81" s="1"/>
  <c r="V81" s="1"/>
  <c r="P80"/>
  <c r="Q80" s="1"/>
  <c r="V80" s="1"/>
  <c r="P79"/>
  <c r="Q79" s="1"/>
  <c r="V79" s="1"/>
  <c r="P78"/>
  <c r="Q78" s="1"/>
  <c r="V78" s="1"/>
  <c r="P77"/>
  <c r="Q77" s="1"/>
  <c r="V77" s="1"/>
  <c r="P76"/>
  <c r="Q76" s="1"/>
  <c r="V76" s="1"/>
  <c r="P75"/>
  <c r="Q75" s="1"/>
  <c r="V75" s="1"/>
  <c r="P74"/>
  <c r="Q74" s="1"/>
  <c r="V74" s="1"/>
  <c r="P73"/>
  <c r="Q73" s="1"/>
  <c r="V73" s="1"/>
  <c r="P72"/>
  <c r="Q72" s="1"/>
  <c r="P71"/>
  <c r="Q71" s="1"/>
  <c r="V71" s="1"/>
  <c r="P70"/>
  <c r="Q70" s="1"/>
  <c r="P69"/>
  <c r="Q69" s="1"/>
  <c r="P68"/>
  <c r="Q68" s="1"/>
  <c r="V68" s="1"/>
  <c r="P67"/>
  <c r="Q67" s="1"/>
  <c r="V67" s="1"/>
  <c r="P66"/>
  <c r="Q66" s="1"/>
  <c r="P65"/>
  <c r="Q65" s="1"/>
  <c r="P64"/>
  <c r="Q64" s="1"/>
  <c r="V64" s="1"/>
  <c r="P63"/>
  <c r="Q63" s="1"/>
  <c r="V63" s="1"/>
  <c r="P62"/>
  <c r="Q62" s="1"/>
  <c r="V62" s="1"/>
  <c r="P61"/>
  <c r="Q61" s="1"/>
  <c r="P60"/>
  <c r="Q60" s="1"/>
  <c r="P59"/>
  <c r="Q59" s="1"/>
  <c r="P58"/>
  <c r="Q58" s="1"/>
  <c r="P57"/>
  <c r="Q57" s="1"/>
  <c r="P56"/>
  <c r="Q56" s="1"/>
  <c r="P55"/>
  <c r="Q55" s="1"/>
  <c r="V55" s="1"/>
  <c r="P54"/>
  <c r="Q54" s="1"/>
  <c r="P50"/>
  <c r="Q50" s="1"/>
  <c r="P49"/>
  <c r="Q49" s="1"/>
  <c r="P48"/>
  <c r="Q48" s="1"/>
  <c r="P47"/>
  <c r="Q47" s="1"/>
  <c r="P46"/>
  <c r="Q46" s="1"/>
  <c r="P45"/>
  <c r="Q45" s="1"/>
  <c r="P44"/>
  <c r="Q44" s="1"/>
  <c r="V44" s="1"/>
  <c r="P43"/>
  <c r="Q43" s="1"/>
  <c r="P42"/>
  <c r="Q42" s="1"/>
  <c r="P41"/>
  <c r="Q41" s="1"/>
  <c r="P40"/>
  <c r="Q40" s="1"/>
  <c r="P39"/>
  <c r="Q39" s="1"/>
  <c r="P38"/>
  <c r="Q38" s="1"/>
  <c r="P37"/>
  <c r="Q37" s="1"/>
  <c r="P36"/>
  <c r="Q36" s="1"/>
  <c r="P35"/>
  <c r="Q35" s="1"/>
  <c r="P34"/>
  <c r="Q34" s="1"/>
  <c r="P33"/>
  <c r="Q33" s="1"/>
  <c r="P32"/>
  <c r="Q32" s="1"/>
  <c r="P31"/>
  <c r="Q31" s="1"/>
  <c r="P30"/>
  <c r="Q30" s="1"/>
  <c r="P29"/>
  <c r="Q29" s="1"/>
  <c r="P28"/>
  <c r="Q28" s="1"/>
  <c r="P27"/>
  <c r="Q27" s="1"/>
  <c r="P26"/>
  <c r="Q26" s="1"/>
  <c r="V26" s="1"/>
  <c r="P25"/>
  <c r="Q25" s="1"/>
  <c r="V25" s="1"/>
  <c r="P24"/>
  <c r="Q24" s="1"/>
  <c r="V24" s="1"/>
  <c r="P23"/>
  <c r="Q23" s="1"/>
  <c r="P22"/>
  <c r="Q22" s="1"/>
  <c r="P21"/>
  <c r="Q21" s="1"/>
  <c r="P20"/>
  <c r="Q20" s="1"/>
  <c r="P19"/>
  <c r="Q19" s="1"/>
  <c r="P18"/>
  <c r="Q18" s="1"/>
  <c r="P17"/>
  <c r="Q17" s="1"/>
  <c r="P16"/>
  <c r="Q16" s="1"/>
  <c r="P15"/>
  <c r="Q15" s="1"/>
  <c r="P14"/>
  <c r="P12"/>
  <c r="Q12" s="1"/>
  <c r="V12" s="1"/>
  <c r="P11"/>
  <c r="Q11" s="1"/>
  <c r="P10"/>
  <c r="Q10" s="1"/>
  <c r="P9"/>
  <c r="Q9" s="1"/>
  <c r="Q7"/>
  <c r="V7" s="1"/>
  <c r="P6"/>
  <c r="Q6" s="1"/>
  <c r="V6" s="1"/>
  <c r="Q14" l="1"/>
  <c r="P13"/>
  <c r="Q13" s="1"/>
  <c r="V13" s="1"/>
  <c r="D208" i="2" l="1"/>
  <c r="E11" i="1"/>
  <c r="I262"/>
  <c r="J262"/>
  <c r="K262"/>
  <c r="L262"/>
  <c r="M262"/>
  <c r="N262"/>
  <c r="O262"/>
  <c r="P262"/>
  <c r="Q262"/>
  <c r="R262"/>
  <c r="S262"/>
  <c r="I171" i="2" l="1"/>
  <c r="S145" i="1"/>
  <c r="R145"/>
  <c r="Q145"/>
  <c r="P145"/>
  <c r="O145"/>
  <c r="N145"/>
  <c r="M145"/>
  <c r="L145"/>
  <c r="K145"/>
  <c r="J145"/>
  <c r="I145"/>
  <c r="H145"/>
  <c r="G145"/>
  <c r="F145"/>
  <c r="E145"/>
  <c r="D129"/>
  <c r="D130" s="1"/>
  <c r="S315" i="2"/>
  <c r="R315"/>
  <c r="Q315"/>
  <c r="P315"/>
  <c r="O315"/>
  <c r="N315"/>
  <c r="M315"/>
  <c r="L315"/>
  <c r="K315"/>
  <c r="J315"/>
  <c r="I315"/>
  <c r="S311"/>
  <c r="R311"/>
  <c r="Q311"/>
  <c r="P311"/>
  <c r="O311"/>
  <c r="N311"/>
  <c r="M311"/>
  <c r="L311"/>
  <c r="K311"/>
  <c r="J311"/>
  <c r="I311"/>
  <c r="S303"/>
  <c r="R303"/>
  <c r="Q303"/>
  <c r="P303"/>
  <c r="O303"/>
  <c r="N303"/>
  <c r="M303"/>
  <c r="L303"/>
  <c r="K303"/>
  <c r="J303"/>
  <c r="I303"/>
  <c r="S288"/>
  <c r="R288"/>
  <c r="Q288"/>
  <c r="P288"/>
  <c r="O288"/>
  <c r="N288"/>
  <c r="M288"/>
  <c r="L288"/>
  <c r="K288"/>
  <c r="J288"/>
  <c r="I288"/>
  <c r="S284"/>
  <c r="R284"/>
  <c r="Q284"/>
  <c r="P284"/>
  <c r="O284"/>
  <c r="N284"/>
  <c r="M284"/>
  <c r="L284"/>
  <c r="K284"/>
  <c r="J284"/>
  <c r="I284"/>
  <c r="S276"/>
  <c r="R276"/>
  <c r="Q276"/>
  <c r="P276"/>
  <c r="O276"/>
  <c r="N276"/>
  <c r="M276"/>
  <c r="L276"/>
  <c r="K276"/>
  <c r="J276"/>
  <c r="I276"/>
  <c r="S260"/>
  <c r="R260"/>
  <c r="Q260"/>
  <c r="P260"/>
  <c r="O260"/>
  <c r="N260"/>
  <c r="M260"/>
  <c r="L260"/>
  <c r="K260"/>
  <c r="J260"/>
  <c r="I260"/>
  <c r="S257"/>
  <c r="R257"/>
  <c r="Q257"/>
  <c r="P257"/>
  <c r="O257"/>
  <c r="N257"/>
  <c r="M257"/>
  <c r="L257"/>
  <c r="K257"/>
  <c r="J257"/>
  <c r="I257"/>
  <c r="S249"/>
  <c r="R249"/>
  <c r="Q249"/>
  <c r="P249"/>
  <c r="O249"/>
  <c r="N249"/>
  <c r="M249"/>
  <c r="L249"/>
  <c r="K249"/>
  <c r="J249"/>
  <c r="I249"/>
  <c r="S235"/>
  <c r="R235"/>
  <c r="Q235"/>
  <c r="P235"/>
  <c r="O235"/>
  <c r="N235"/>
  <c r="M235"/>
  <c r="L235"/>
  <c r="K235"/>
  <c r="J235"/>
  <c r="I235"/>
  <c r="S230"/>
  <c r="R230"/>
  <c r="Q230"/>
  <c r="P230"/>
  <c r="O230"/>
  <c r="N230"/>
  <c r="M230"/>
  <c r="L230"/>
  <c r="K230"/>
  <c r="J230"/>
  <c r="I230"/>
  <c r="S222"/>
  <c r="R222"/>
  <c r="Q222"/>
  <c r="P222"/>
  <c r="O222"/>
  <c r="N222"/>
  <c r="M222"/>
  <c r="L222"/>
  <c r="K222"/>
  <c r="J222"/>
  <c r="I222"/>
  <c r="S208"/>
  <c r="R208"/>
  <c r="Q208"/>
  <c r="P208"/>
  <c r="O208"/>
  <c r="N208"/>
  <c r="M208"/>
  <c r="L208"/>
  <c r="K208"/>
  <c r="J208"/>
  <c r="I208"/>
  <c r="S204"/>
  <c r="R204"/>
  <c r="Q204"/>
  <c r="P204"/>
  <c r="O204"/>
  <c r="N204"/>
  <c r="M204"/>
  <c r="L204"/>
  <c r="K204"/>
  <c r="J204"/>
  <c r="I204"/>
  <c r="S197"/>
  <c r="R197"/>
  <c r="Q197"/>
  <c r="P197"/>
  <c r="O197"/>
  <c r="N197"/>
  <c r="M197"/>
  <c r="L197"/>
  <c r="K197"/>
  <c r="J197"/>
  <c r="I197"/>
  <c r="S182"/>
  <c r="R182"/>
  <c r="Q182"/>
  <c r="P182"/>
  <c r="O182"/>
  <c r="N182"/>
  <c r="M182"/>
  <c r="L182"/>
  <c r="K182"/>
  <c r="J182"/>
  <c r="I182"/>
  <c r="S178"/>
  <c r="R178"/>
  <c r="Q178"/>
  <c r="P178"/>
  <c r="O178"/>
  <c r="N178"/>
  <c r="M178"/>
  <c r="L178"/>
  <c r="K178"/>
  <c r="J178"/>
  <c r="I178"/>
  <c r="S171"/>
  <c r="R171"/>
  <c r="Q171"/>
  <c r="P171"/>
  <c r="O171"/>
  <c r="N171"/>
  <c r="M171"/>
  <c r="L171"/>
  <c r="K171"/>
  <c r="J171"/>
  <c r="S157"/>
  <c r="R157"/>
  <c r="Q157"/>
  <c r="P157"/>
  <c r="O157"/>
  <c r="N157"/>
  <c r="M157"/>
  <c r="L157"/>
  <c r="K157"/>
  <c r="J157"/>
  <c r="I157"/>
  <c r="S153"/>
  <c r="R153"/>
  <c r="Q153"/>
  <c r="P153"/>
  <c r="O153"/>
  <c r="N153"/>
  <c r="M153"/>
  <c r="L153"/>
  <c r="K153"/>
  <c r="J153"/>
  <c r="I153"/>
  <c r="S144"/>
  <c r="R144"/>
  <c r="Q144"/>
  <c r="P144"/>
  <c r="O144"/>
  <c r="N144"/>
  <c r="M144"/>
  <c r="L144"/>
  <c r="K144"/>
  <c r="J144"/>
  <c r="I144"/>
  <c r="S128"/>
  <c r="R128"/>
  <c r="Q128"/>
  <c r="P128"/>
  <c r="O128"/>
  <c r="N128"/>
  <c r="M128"/>
  <c r="L128"/>
  <c r="K128"/>
  <c r="J128"/>
  <c r="I128"/>
  <c r="S123"/>
  <c r="R123"/>
  <c r="Q123"/>
  <c r="P123"/>
  <c r="O123"/>
  <c r="N123"/>
  <c r="M123"/>
  <c r="L123"/>
  <c r="K123"/>
  <c r="J123"/>
  <c r="I123"/>
  <c r="S115"/>
  <c r="R115"/>
  <c r="Q115"/>
  <c r="P115"/>
  <c r="O115"/>
  <c r="N115"/>
  <c r="M115"/>
  <c r="L115"/>
  <c r="K115"/>
  <c r="J115"/>
  <c r="I115"/>
  <c r="S101"/>
  <c r="R101"/>
  <c r="Q101"/>
  <c r="P101"/>
  <c r="O101"/>
  <c r="N101"/>
  <c r="M101"/>
  <c r="L101"/>
  <c r="K101"/>
  <c r="J101"/>
  <c r="I101"/>
  <c r="S97"/>
  <c r="R97"/>
  <c r="Q97"/>
  <c r="P97"/>
  <c r="O97"/>
  <c r="N97"/>
  <c r="M97"/>
  <c r="L97"/>
  <c r="K97"/>
  <c r="J97"/>
  <c r="I97"/>
  <c r="S89"/>
  <c r="R89"/>
  <c r="Q89"/>
  <c r="P89"/>
  <c r="O89"/>
  <c r="N89"/>
  <c r="M89"/>
  <c r="L89"/>
  <c r="K89"/>
  <c r="J89"/>
  <c r="I89"/>
  <c r="S76"/>
  <c r="R76"/>
  <c r="Q76"/>
  <c r="P76"/>
  <c r="O76"/>
  <c r="N76"/>
  <c r="M76"/>
  <c r="L76"/>
  <c r="K76"/>
  <c r="J76"/>
  <c r="I76"/>
  <c r="S71"/>
  <c r="R71"/>
  <c r="Q71"/>
  <c r="P71"/>
  <c r="O71"/>
  <c r="N71"/>
  <c r="M71"/>
  <c r="L71"/>
  <c r="K71"/>
  <c r="J71"/>
  <c r="I71"/>
  <c r="S64"/>
  <c r="R64"/>
  <c r="Q64"/>
  <c r="P64"/>
  <c r="O64"/>
  <c r="N64"/>
  <c r="M64"/>
  <c r="L64"/>
  <c r="K64"/>
  <c r="J64"/>
  <c r="I64"/>
  <c r="S50"/>
  <c r="R50"/>
  <c r="Q50"/>
  <c r="P50"/>
  <c r="O50"/>
  <c r="N50"/>
  <c r="M50"/>
  <c r="L50"/>
  <c r="K50"/>
  <c r="J50"/>
  <c r="I50"/>
  <c r="S46"/>
  <c r="R46"/>
  <c r="Q46"/>
  <c r="P46"/>
  <c r="O46"/>
  <c r="N46"/>
  <c r="M46"/>
  <c r="L46"/>
  <c r="K46"/>
  <c r="J46"/>
  <c r="I46"/>
  <c r="S38"/>
  <c r="R38"/>
  <c r="Q38"/>
  <c r="P38"/>
  <c r="O38"/>
  <c r="N38"/>
  <c r="M38"/>
  <c r="L38"/>
  <c r="K38"/>
  <c r="J38"/>
  <c r="I38"/>
  <c r="S23"/>
  <c r="R23"/>
  <c r="S18"/>
  <c r="R18"/>
  <c r="S11"/>
  <c r="R11"/>
  <c r="S315" i="1"/>
  <c r="R315"/>
  <c r="S311"/>
  <c r="R311"/>
  <c r="S303"/>
  <c r="R303"/>
  <c r="S289"/>
  <c r="R289"/>
  <c r="S285"/>
  <c r="R285"/>
  <c r="R277"/>
  <c r="S259"/>
  <c r="R259"/>
  <c r="S251"/>
  <c r="R251"/>
  <c r="S237"/>
  <c r="R237"/>
  <c r="S232"/>
  <c r="R232"/>
  <c r="S224"/>
  <c r="R224"/>
  <c r="S209"/>
  <c r="R209"/>
  <c r="S205"/>
  <c r="R205"/>
  <c r="S198"/>
  <c r="R198"/>
  <c r="S183"/>
  <c r="R183"/>
  <c r="S179"/>
  <c r="R179"/>
  <c r="S172"/>
  <c r="R172"/>
  <c r="S158"/>
  <c r="R158"/>
  <c r="S154"/>
  <c r="R154"/>
  <c r="S129"/>
  <c r="R129"/>
  <c r="S124"/>
  <c r="R124"/>
  <c r="S116"/>
  <c r="R116"/>
  <c r="S102"/>
  <c r="R102"/>
  <c r="S98"/>
  <c r="R98"/>
  <c r="S90"/>
  <c r="R90"/>
  <c r="S76"/>
  <c r="R76"/>
  <c r="R77" s="1"/>
  <c r="R71"/>
  <c r="S64"/>
  <c r="R64"/>
  <c r="S50"/>
  <c r="R50"/>
  <c r="R46"/>
  <c r="S46"/>
  <c r="S38"/>
  <c r="R38"/>
  <c r="R23"/>
  <c r="R18"/>
  <c r="R11"/>
  <c r="Q23" i="2"/>
  <c r="P23"/>
  <c r="O23"/>
  <c r="N23"/>
  <c r="M23"/>
  <c r="L23"/>
  <c r="K23"/>
  <c r="J23"/>
  <c r="I23"/>
  <c r="Q18"/>
  <c r="P18"/>
  <c r="O18"/>
  <c r="N18"/>
  <c r="M18"/>
  <c r="L18"/>
  <c r="K18"/>
  <c r="J18"/>
  <c r="I18"/>
  <c r="Q11"/>
  <c r="P11"/>
  <c r="O11"/>
  <c r="N11"/>
  <c r="M11"/>
  <c r="L11"/>
  <c r="K11"/>
  <c r="J11"/>
  <c r="I11"/>
  <c r="Q315" i="1"/>
  <c r="P315"/>
  <c r="O315"/>
  <c r="N315"/>
  <c r="M315"/>
  <c r="L315"/>
  <c r="K315"/>
  <c r="J315"/>
  <c r="I315"/>
  <c r="Q311"/>
  <c r="P311"/>
  <c r="O311"/>
  <c r="N311"/>
  <c r="M311"/>
  <c r="L311"/>
  <c r="K311"/>
  <c r="J311"/>
  <c r="I311"/>
  <c r="Q303"/>
  <c r="P303"/>
  <c r="O303"/>
  <c r="N303"/>
  <c r="M303"/>
  <c r="L303"/>
  <c r="K303"/>
  <c r="J303"/>
  <c r="I303"/>
  <c r="I289"/>
  <c r="Q289"/>
  <c r="P289"/>
  <c r="O289"/>
  <c r="N289"/>
  <c r="M289"/>
  <c r="L289"/>
  <c r="K289"/>
  <c r="J289"/>
  <c r="Q285"/>
  <c r="P285"/>
  <c r="O285"/>
  <c r="N285"/>
  <c r="M285"/>
  <c r="L285"/>
  <c r="K285"/>
  <c r="J285"/>
  <c r="I285"/>
  <c r="S277"/>
  <c r="Q277"/>
  <c r="P277"/>
  <c r="O277"/>
  <c r="N277"/>
  <c r="M277"/>
  <c r="L277"/>
  <c r="K277"/>
  <c r="J277"/>
  <c r="I277"/>
  <c r="Q259"/>
  <c r="P259"/>
  <c r="O259"/>
  <c r="N259"/>
  <c r="M259"/>
  <c r="L259"/>
  <c r="K259"/>
  <c r="J259"/>
  <c r="I259"/>
  <c r="Q251"/>
  <c r="P251"/>
  <c r="O251"/>
  <c r="N251"/>
  <c r="M251"/>
  <c r="L251"/>
  <c r="K251"/>
  <c r="J251"/>
  <c r="I251"/>
  <c r="Q237"/>
  <c r="P237"/>
  <c r="O237"/>
  <c r="N237"/>
  <c r="M237"/>
  <c r="L237"/>
  <c r="K237"/>
  <c r="J237"/>
  <c r="I237"/>
  <c r="Q232"/>
  <c r="P232"/>
  <c r="O232"/>
  <c r="N232"/>
  <c r="M232"/>
  <c r="L232"/>
  <c r="K232"/>
  <c r="J232"/>
  <c r="I232"/>
  <c r="Q224"/>
  <c r="P224"/>
  <c r="O224"/>
  <c r="N224"/>
  <c r="M224"/>
  <c r="L224"/>
  <c r="K224"/>
  <c r="J224"/>
  <c r="I224"/>
  <c r="Q209"/>
  <c r="P209"/>
  <c r="O209"/>
  <c r="N209"/>
  <c r="M209"/>
  <c r="L209"/>
  <c r="K209"/>
  <c r="J209"/>
  <c r="I209"/>
  <c r="Q205"/>
  <c r="P205"/>
  <c r="O205"/>
  <c r="N205"/>
  <c r="M205"/>
  <c r="L205"/>
  <c r="K205"/>
  <c r="J205"/>
  <c r="I205"/>
  <c r="Q198"/>
  <c r="P198"/>
  <c r="O198"/>
  <c r="N198"/>
  <c r="M198"/>
  <c r="L198"/>
  <c r="K198"/>
  <c r="J198"/>
  <c r="I198"/>
  <c r="Q183"/>
  <c r="P183"/>
  <c r="O183"/>
  <c r="N183"/>
  <c r="M183"/>
  <c r="L183"/>
  <c r="K183"/>
  <c r="J183"/>
  <c r="I183"/>
  <c r="Q179"/>
  <c r="P179"/>
  <c r="O179"/>
  <c r="N179"/>
  <c r="M179"/>
  <c r="L179"/>
  <c r="K179"/>
  <c r="J179"/>
  <c r="I179"/>
  <c r="Q172"/>
  <c r="P172"/>
  <c r="O172"/>
  <c r="N172"/>
  <c r="M172"/>
  <c r="L172"/>
  <c r="K172"/>
  <c r="J172"/>
  <c r="I172"/>
  <c r="Q158"/>
  <c r="P158"/>
  <c r="O158"/>
  <c r="N158"/>
  <c r="M158"/>
  <c r="L158"/>
  <c r="K158"/>
  <c r="J158"/>
  <c r="I158"/>
  <c r="Q154"/>
  <c r="P154"/>
  <c r="O154"/>
  <c r="N154"/>
  <c r="M154"/>
  <c r="L154"/>
  <c r="K154"/>
  <c r="J154"/>
  <c r="I154"/>
  <c r="Q129"/>
  <c r="P129"/>
  <c r="O129"/>
  <c r="N129"/>
  <c r="M129"/>
  <c r="L129"/>
  <c r="K129"/>
  <c r="J129"/>
  <c r="Q124"/>
  <c r="P124"/>
  <c r="O124"/>
  <c r="N124"/>
  <c r="M124"/>
  <c r="L124"/>
  <c r="K124"/>
  <c r="J124"/>
  <c r="I124"/>
  <c r="Q116"/>
  <c r="P116"/>
  <c r="O116"/>
  <c r="N116"/>
  <c r="M116"/>
  <c r="L116"/>
  <c r="K116"/>
  <c r="J116"/>
  <c r="I116"/>
  <c r="I129"/>
  <c r="S23"/>
  <c r="Q23"/>
  <c r="P23"/>
  <c r="O23"/>
  <c r="N23"/>
  <c r="M23"/>
  <c r="L23"/>
  <c r="K23"/>
  <c r="J23"/>
  <c r="I23"/>
  <c r="S18"/>
  <c r="Q18"/>
  <c r="P18"/>
  <c r="O18"/>
  <c r="N18"/>
  <c r="M18"/>
  <c r="L18"/>
  <c r="K18"/>
  <c r="J18"/>
  <c r="I18"/>
  <c r="S11"/>
  <c r="Q11"/>
  <c r="P11"/>
  <c r="O11"/>
  <c r="N11"/>
  <c r="M11"/>
  <c r="L11"/>
  <c r="K11"/>
  <c r="J11"/>
  <c r="I11"/>
  <c r="D23"/>
  <c r="E23"/>
  <c r="F23"/>
  <c r="G23"/>
  <c r="H23"/>
  <c r="Q50"/>
  <c r="P50"/>
  <c r="O50"/>
  <c r="N50"/>
  <c r="M50"/>
  <c r="L50"/>
  <c r="K50"/>
  <c r="J50"/>
  <c r="I50"/>
  <c r="Q46"/>
  <c r="P46"/>
  <c r="O46"/>
  <c r="N46"/>
  <c r="M46"/>
  <c r="L46"/>
  <c r="K46"/>
  <c r="J46"/>
  <c r="I46"/>
  <c r="Q38"/>
  <c r="P38"/>
  <c r="O38"/>
  <c r="N38"/>
  <c r="M38"/>
  <c r="L38"/>
  <c r="K38"/>
  <c r="J38"/>
  <c r="I38"/>
  <c r="Q76"/>
  <c r="P76"/>
  <c r="O76"/>
  <c r="N76"/>
  <c r="M76"/>
  <c r="L76"/>
  <c r="K76"/>
  <c r="J76"/>
  <c r="I76"/>
  <c r="N71"/>
  <c r="S71"/>
  <c r="Q71"/>
  <c r="P71"/>
  <c r="O71"/>
  <c r="M71"/>
  <c r="L71"/>
  <c r="K71"/>
  <c r="J71"/>
  <c r="I71"/>
  <c r="Q64"/>
  <c r="P64"/>
  <c r="O64"/>
  <c r="N64"/>
  <c r="M64"/>
  <c r="L64"/>
  <c r="K64"/>
  <c r="J64"/>
  <c r="I64"/>
  <c r="Q102"/>
  <c r="P102"/>
  <c r="O102"/>
  <c r="N102"/>
  <c r="M102"/>
  <c r="L102"/>
  <c r="K102"/>
  <c r="J102"/>
  <c r="I102"/>
  <c r="Q98"/>
  <c r="P98"/>
  <c r="O98"/>
  <c r="N98"/>
  <c r="M98"/>
  <c r="L98"/>
  <c r="K98"/>
  <c r="J98"/>
  <c r="I98"/>
  <c r="Q90"/>
  <c r="P90"/>
  <c r="O90"/>
  <c r="N90"/>
  <c r="M90"/>
  <c r="L90"/>
  <c r="K90"/>
  <c r="J90"/>
  <c r="I90"/>
  <c r="H315" i="2"/>
  <c r="G315"/>
  <c r="F315"/>
  <c r="E315"/>
  <c r="H311"/>
  <c r="G311"/>
  <c r="F311"/>
  <c r="E311"/>
  <c r="H303"/>
  <c r="G303"/>
  <c r="F303"/>
  <c r="E303"/>
  <c r="H288"/>
  <c r="G288"/>
  <c r="F288"/>
  <c r="E288"/>
  <c r="D288"/>
  <c r="H284"/>
  <c r="G284"/>
  <c r="F284"/>
  <c r="E284"/>
  <c r="H276"/>
  <c r="G276"/>
  <c r="F276"/>
  <c r="E276"/>
  <c r="H260"/>
  <c r="G260"/>
  <c r="F260"/>
  <c r="E260"/>
  <c r="H257"/>
  <c r="G257"/>
  <c r="F257"/>
  <c r="E257"/>
  <c r="H249"/>
  <c r="G249"/>
  <c r="F249"/>
  <c r="E249"/>
  <c r="H235"/>
  <c r="G235"/>
  <c r="F235"/>
  <c r="E235"/>
  <c r="D235"/>
  <c r="H230"/>
  <c r="G230"/>
  <c r="F230"/>
  <c r="E230"/>
  <c r="H222"/>
  <c r="G222"/>
  <c r="F222"/>
  <c r="E222"/>
  <c r="H208"/>
  <c r="G208"/>
  <c r="F208"/>
  <c r="E208"/>
  <c r="H204"/>
  <c r="G204"/>
  <c r="F204"/>
  <c r="E204"/>
  <c r="H197"/>
  <c r="G197"/>
  <c r="F197"/>
  <c r="E197"/>
  <c r="D197"/>
  <c r="H182"/>
  <c r="G182"/>
  <c r="F182"/>
  <c r="E182"/>
  <c r="D182"/>
  <c r="H178"/>
  <c r="G178"/>
  <c r="F178"/>
  <c r="E178"/>
  <c r="H171"/>
  <c r="G171"/>
  <c r="F171"/>
  <c r="E171"/>
  <c r="H157"/>
  <c r="G157"/>
  <c r="F157"/>
  <c r="E157"/>
  <c r="H153"/>
  <c r="G153"/>
  <c r="F153"/>
  <c r="E153"/>
  <c r="H144"/>
  <c r="G144"/>
  <c r="F144"/>
  <c r="E144"/>
  <c r="H128"/>
  <c r="G128"/>
  <c r="F128"/>
  <c r="E128"/>
  <c r="H123"/>
  <c r="G123"/>
  <c r="F123"/>
  <c r="E123"/>
  <c r="H115"/>
  <c r="G115"/>
  <c r="F115"/>
  <c r="E115"/>
  <c r="H101"/>
  <c r="G101"/>
  <c r="F101"/>
  <c r="E101"/>
  <c r="H97"/>
  <c r="G97"/>
  <c r="F97"/>
  <c r="E97"/>
  <c r="H89"/>
  <c r="G89"/>
  <c r="F89"/>
  <c r="E89"/>
  <c r="H76"/>
  <c r="G76"/>
  <c r="F76"/>
  <c r="E76"/>
  <c r="D76"/>
  <c r="H71"/>
  <c r="G71"/>
  <c r="F71"/>
  <c r="E71"/>
  <c r="H64"/>
  <c r="G64"/>
  <c r="F64"/>
  <c r="E64"/>
  <c r="D64"/>
  <c r="H50"/>
  <c r="G50"/>
  <c r="F50"/>
  <c r="E50"/>
  <c r="H46"/>
  <c r="G46"/>
  <c r="F46"/>
  <c r="E46"/>
  <c r="H38"/>
  <c r="G38"/>
  <c r="F38"/>
  <c r="E38"/>
  <c r="H23"/>
  <c r="G23"/>
  <c r="F23"/>
  <c r="E23"/>
  <c r="D23"/>
  <c r="H18"/>
  <c r="G18"/>
  <c r="F18"/>
  <c r="E18"/>
  <c r="H11"/>
  <c r="G11"/>
  <c r="F11"/>
  <c r="E11"/>
  <c r="L183" l="1"/>
  <c r="Q209"/>
  <c r="Q210" s="1"/>
  <c r="K290" i="1"/>
  <c r="K291" s="1"/>
  <c r="J77"/>
  <c r="I326" s="1"/>
  <c r="R78"/>
  <c r="Q326"/>
  <c r="M261" i="2"/>
  <c r="L336" s="1"/>
  <c r="I77" i="1"/>
  <c r="H326" s="1"/>
  <c r="J316" i="2"/>
  <c r="J317" s="1"/>
  <c r="R316"/>
  <c r="R317" s="1"/>
  <c r="S316"/>
  <c r="R338" s="1"/>
  <c r="N289"/>
  <c r="N290" s="1"/>
  <c r="K261"/>
  <c r="K262" s="1"/>
  <c r="S261"/>
  <c r="R336" s="1"/>
  <c r="R289"/>
  <c r="R290" s="1"/>
  <c r="M51"/>
  <c r="M52" s="1"/>
  <c r="P102"/>
  <c r="P103" s="1"/>
  <c r="J129"/>
  <c r="J130" s="1"/>
  <c r="R129"/>
  <c r="R130" s="1"/>
  <c r="M102"/>
  <c r="M103" s="1"/>
  <c r="S158"/>
  <c r="R329" s="1"/>
  <c r="I209"/>
  <c r="I210" s="1"/>
  <c r="N261"/>
  <c r="N262" s="1"/>
  <c r="L316"/>
  <c r="L317" s="1"/>
  <c r="P51"/>
  <c r="P52" s="1"/>
  <c r="S102"/>
  <c r="R327" s="1"/>
  <c r="L158"/>
  <c r="L159" s="1"/>
  <c r="M158"/>
  <c r="M159" s="1"/>
  <c r="K209"/>
  <c r="K210" s="1"/>
  <c r="S209"/>
  <c r="R334" s="1"/>
  <c r="P261"/>
  <c r="P262" s="1"/>
  <c r="O289"/>
  <c r="O290" s="1"/>
  <c r="N316"/>
  <c r="N317" s="1"/>
  <c r="R183"/>
  <c r="R184" s="1"/>
  <c r="K51"/>
  <c r="K52" s="1"/>
  <c r="S51"/>
  <c r="R325" s="1"/>
  <c r="N102"/>
  <c r="N103" s="1"/>
  <c r="P129"/>
  <c r="P130" s="1"/>
  <c r="S183"/>
  <c r="R333" s="1"/>
  <c r="N24"/>
  <c r="N25" s="1"/>
  <c r="S24"/>
  <c r="R324" s="1"/>
  <c r="K77"/>
  <c r="K78" s="1"/>
  <c r="S77"/>
  <c r="R326" s="1"/>
  <c r="J102"/>
  <c r="J103" s="1"/>
  <c r="O102"/>
  <c r="N327" s="1"/>
  <c r="N51"/>
  <c r="N52" s="1"/>
  <c r="S129"/>
  <c r="R328" s="1"/>
  <c r="J158"/>
  <c r="J159" s="1"/>
  <c r="R158"/>
  <c r="R159" s="1"/>
  <c r="P209"/>
  <c r="P210" s="1"/>
  <c r="L289"/>
  <c r="L290" s="1"/>
  <c r="I263" i="1"/>
  <c r="L290"/>
  <c r="S103"/>
  <c r="R327" s="1"/>
  <c r="Q263"/>
  <c r="S24"/>
  <c r="R324" s="1"/>
  <c r="S316"/>
  <c r="R338" s="1"/>
  <c r="R316"/>
  <c r="S130"/>
  <c r="R328" s="1"/>
  <c r="S238"/>
  <c r="R335" s="1"/>
  <c r="S263"/>
  <c r="R336" s="1"/>
  <c r="O77"/>
  <c r="M210"/>
  <c r="O263"/>
  <c r="S184"/>
  <c r="R333" s="1"/>
  <c r="S77"/>
  <c r="R326" s="1"/>
  <c r="N158" i="2"/>
  <c r="N159" s="1"/>
  <c r="N209"/>
  <c r="N210" s="1"/>
  <c r="J289"/>
  <c r="J290" s="1"/>
  <c r="J183"/>
  <c r="J184" s="1"/>
  <c r="K102"/>
  <c r="K103" s="1"/>
  <c r="R24"/>
  <c r="R25" s="1"/>
  <c r="K289"/>
  <c r="K290" s="1"/>
  <c r="S289"/>
  <c r="S290" s="1"/>
  <c r="M289"/>
  <c r="M290" s="1"/>
  <c r="E316"/>
  <c r="E317" s="1"/>
  <c r="P316"/>
  <c r="P317" s="1"/>
  <c r="K316"/>
  <c r="K317" s="1"/>
  <c r="O261"/>
  <c r="O262" s="1"/>
  <c r="K236"/>
  <c r="K237" s="1"/>
  <c r="S236"/>
  <c r="R335" s="1"/>
  <c r="O158"/>
  <c r="N329" s="1"/>
  <c r="L129"/>
  <c r="L130" s="1"/>
  <c r="P316" i="1"/>
  <c r="S290"/>
  <c r="R337" s="1"/>
  <c r="J209" i="2"/>
  <c r="J210" s="1"/>
  <c r="R209"/>
  <c r="R210" s="1"/>
  <c r="G209"/>
  <c r="G210" s="1"/>
  <c r="L209"/>
  <c r="Q102"/>
  <c r="Q103" s="1"/>
  <c r="I102"/>
  <c r="I103" s="1"/>
  <c r="O103"/>
  <c r="R102"/>
  <c r="E129"/>
  <c r="D328" s="1"/>
  <c r="I129"/>
  <c r="I130" s="1"/>
  <c r="Q129"/>
  <c r="Q130" s="1"/>
  <c r="K183"/>
  <c r="M183"/>
  <c r="M209"/>
  <c r="O209"/>
  <c r="I289"/>
  <c r="I290" s="1"/>
  <c r="Q289"/>
  <c r="Q290" s="1"/>
  <c r="J236"/>
  <c r="J237" s="1"/>
  <c r="R236"/>
  <c r="R237" s="1"/>
  <c r="P158"/>
  <c r="K129"/>
  <c r="I51"/>
  <c r="I52" s="1"/>
  <c r="K24"/>
  <c r="S159" i="1"/>
  <c r="R329" s="1"/>
  <c r="N130"/>
  <c r="S210"/>
  <c r="R334" s="1"/>
  <c r="S51"/>
  <c r="R325" s="1"/>
  <c r="M236" i="2"/>
  <c r="O236"/>
  <c r="I236"/>
  <c r="Q236"/>
  <c r="J261"/>
  <c r="R261"/>
  <c r="L261"/>
  <c r="P289"/>
  <c r="M316"/>
  <c r="N129"/>
  <c r="O129"/>
  <c r="N236"/>
  <c r="P236"/>
  <c r="L236"/>
  <c r="I183"/>
  <c r="Q183"/>
  <c r="I261"/>
  <c r="Q261"/>
  <c r="O183"/>
  <c r="L24"/>
  <c r="L238" i="1"/>
  <c r="K335" s="1"/>
  <c r="P183" i="2"/>
  <c r="N183"/>
  <c r="O316"/>
  <c r="I316"/>
  <c r="Q316"/>
  <c r="L77"/>
  <c r="N77"/>
  <c r="I158"/>
  <c r="Q158"/>
  <c r="K158"/>
  <c r="M129"/>
  <c r="K130" i="1"/>
  <c r="J328" s="1"/>
  <c r="L102" i="2"/>
  <c r="Q77"/>
  <c r="I77"/>
  <c r="Q51"/>
  <c r="P77"/>
  <c r="M77"/>
  <c r="J77"/>
  <c r="R77"/>
  <c r="O77"/>
  <c r="M24"/>
  <c r="O51"/>
  <c r="J51"/>
  <c r="R51"/>
  <c r="H102"/>
  <c r="H103" s="1"/>
  <c r="H158"/>
  <c r="H159" s="1"/>
  <c r="F209"/>
  <c r="F210" s="1"/>
  <c r="E261"/>
  <c r="D336" s="1"/>
  <c r="P24"/>
  <c r="L51"/>
  <c r="P130" i="1"/>
  <c r="O328" s="1"/>
  <c r="P263"/>
  <c r="O336" s="1"/>
  <c r="M290"/>
  <c r="L337" s="1"/>
  <c r="R238"/>
  <c r="Q335" s="1"/>
  <c r="R24"/>
  <c r="Q324" s="1"/>
  <c r="R103"/>
  <c r="Q327" s="1"/>
  <c r="R210"/>
  <c r="Q334" s="1"/>
  <c r="I238"/>
  <c r="H335" s="1"/>
  <c r="Q238"/>
  <c r="P335" s="1"/>
  <c r="O316"/>
  <c r="N338" s="1"/>
  <c r="N263"/>
  <c r="M336" s="1"/>
  <c r="O159"/>
  <c r="N329" s="1"/>
  <c r="L184"/>
  <c r="K333" s="1"/>
  <c r="K184"/>
  <c r="J333" s="1"/>
  <c r="N238"/>
  <c r="M335" s="1"/>
  <c r="P290"/>
  <c r="O337" s="1"/>
  <c r="R159"/>
  <c r="Q329" s="1"/>
  <c r="R290"/>
  <c r="Q337" s="1"/>
  <c r="N77"/>
  <c r="M326" s="1"/>
  <c r="M316"/>
  <c r="L338" s="1"/>
  <c r="R263"/>
  <c r="Q336" s="1"/>
  <c r="I159"/>
  <c r="H329" s="1"/>
  <c r="J210"/>
  <c r="I334" s="1"/>
  <c r="L263"/>
  <c r="K336" s="1"/>
  <c r="Q159"/>
  <c r="P329" s="1"/>
  <c r="N184"/>
  <c r="M333" s="1"/>
  <c r="K210"/>
  <c r="J334" s="1"/>
  <c r="J290"/>
  <c r="I337" s="1"/>
  <c r="N316"/>
  <c r="M338" s="1"/>
  <c r="R130"/>
  <c r="Q328" s="1"/>
  <c r="L159"/>
  <c r="K329" s="1"/>
  <c r="I184"/>
  <c r="H333" s="1"/>
  <c r="Q184"/>
  <c r="P333" s="1"/>
  <c r="P238"/>
  <c r="O335" s="1"/>
  <c r="R184"/>
  <c r="Q333" s="1"/>
  <c r="K103"/>
  <c r="J327" s="1"/>
  <c r="P210"/>
  <c r="O334" s="1"/>
  <c r="O290"/>
  <c r="N337" s="1"/>
  <c r="K316"/>
  <c r="J338" s="1"/>
  <c r="L103"/>
  <c r="K327" s="1"/>
  <c r="O130"/>
  <c r="N328" s="1"/>
  <c r="K159"/>
  <c r="J329" s="1"/>
  <c r="P184"/>
  <c r="O333" s="1"/>
  <c r="L210"/>
  <c r="K334" s="1"/>
  <c r="K263"/>
  <c r="J316"/>
  <c r="I338" s="1"/>
  <c r="O103"/>
  <c r="N327" s="1"/>
  <c r="P24"/>
  <c r="O324" s="1"/>
  <c r="Q130"/>
  <c r="P328" s="1"/>
  <c r="M159"/>
  <c r="L329" s="1"/>
  <c r="J184"/>
  <c r="I333" s="1"/>
  <c r="N210"/>
  <c r="M334" s="1"/>
  <c r="J238"/>
  <c r="I335" s="1"/>
  <c r="M263"/>
  <c r="L336" s="1"/>
  <c r="I290"/>
  <c r="H337" s="1"/>
  <c r="Q290"/>
  <c r="P337" s="1"/>
  <c r="L316"/>
  <c r="K338" s="1"/>
  <c r="P103"/>
  <c r="O327" s="1"/>
  <c r="J130"/>
  <c r="I328" s="1"/>
  <c r="O210"/>
  <c r="N334" s="1"/>
  <c r="K238"/>
  <c r="J335" s="1"/>
  <c r="P159"/>
  <c r="O329" s="1"/>
  <c r="M184"/>
  <c r="L333" s="1"/>
  <c r="I210"/>
  <c r="H334" s="1"/>
  <c r="Q210"/>
  <c r="P334" s="1"/>
  <c r="M238"/>
  <c r="L335" s="1"/>
  <c r="R51"/>
  <c r="Q325" s="1"/>
  <c r="L130"/>
  <c r="K328" s="1"/>
  <c r="Q77"/>
  <c r="P326" s="1"/>
  <c r="J159"/>
  <c r="I329" s="1"/>
  <c r="O184"/>
  <c r="N333" s="1"/>
  <c r="O238"/>
  <c r="N335" s="1"/>
  <c r="J263"/>
  <c r="I336" s="1"/>
  <c r="N290"/>
  <c r="M337" s="1"/>
  <c r="I316"/>
  <c r="H338" s="1"/>
  <c r="Q316"/>
  <c r="P338" s="1"/>
  <c r="O24" i="2"/>
  <c r="I24"/>
  <c r="Q24"/>
  <c r="J24"/>
  <c r="Q24" i="1"/>
  <c r="P324" s="1"/>
  <c r="O24"/>
  <c r="N324" s="1"/>
  <c r="I24"/>
  <c r="H324" s="1"/>
  <c r="N103"/>
  <c r="M327" s="1"/>
  <c r="I130"/>
  <c r="H328" s="1"/>
  <c r="M51"/>
  <c r="L325" s="1"/>
  <c r="J24"/>
  <c r="I324" s="1"/>
  <c r="N159"/>
  <c r="M329" s="1"/>
  <c r="M77"/>
  <c r="L326" s="1"/>
  <c r="M130"/>
  <c r="L328" s="1"/>
  <c r="F102" i="2"/>
  <c r="F103" s="1"/>
  <c r="H51"/>
  <c r="H52" s="1"/>
  <c r="F158"/>
  <c r="F159" s="1"/>
  <c r="F261"/>
  <c r="F262" s="1"/>
  <c r="G129"/>
  <c r="F328" s="1"/>
  <c r="H261"/>
  <c r="H262" s="1"/>
  <c r="E51"/>
  <c r="D325" s="1"/>
  <c r="I51" i="1"/>
  <c r="H325" s="1"/>
  <c r="Q51"/>
  <c r="P325" s="1"/>
  <c r="N24"/>
  <c r="M324" s="1"/>
  <c r="L77"/>
  <c r="K326" s="1"/>
  <c r="J51"/>
  <c r="I325" s="1"/>
  <c r="K77"/>
  <c r="J326" s="1"/>
  <c r="K51"/>
  <c r="J325" s="1"/>
  <c r="P77"/>
  <c r="O326" s="1"/>
  <c r="N51"/>
  <c r="M325" s="1"/>
  <c r="L51"/>
  <c r="K325" s="1"/>
  <c r="K24"/>
  <c r="J324" s="1"/>
  <c r="I103"/>
  <c r="H327" s="1"/>
  <c r="Q103"/>
  <c r="P327" s="1"/>
  <c r="M103"/>
  <c r="L327" s="1"/>
  <c r="O51"/>
  <c r="N325" s="1"/>
  <c r="L24"/>
  <c r="K324" s="1"/>
  <c r="J103"/>
  <c r="I327" s="1"/>
  <c r="P51"/>
  <c r="O325" s="1"/>
  <c r="M24"/>
  <c r="L324" s="1"/>
  <c r="G51" i="2"/>
  <c r="G52" s="1"/>
  <c r="E102"/>
  <c r="E103" s="1"/>
  <c r="E158"/>
  <c r="D329" s="1"/>
  <c r="G102"/>
  <c r="F327" s="1"/>
  <c r="G158"/>
  <c r="F329" s="1"/>
  <c r="E209"/>
  <c r="D334" s="1"/>
  <c r="F129"/>
  <c r="E328" s="1"/>
  <c r="H209"/>
  <c r="H210" s="1"/>
  <c r="G261"/>
  <c r="G262" s="1"/>
  <c r="F316"/>
  <c r="E338" s="1"/>
  <c r="G316"/>
  <c r="F338" s="1"/>
  <c r="F51"/>
  <c r="F52" s="1"/>
  <c r="H129"/>
  <c r="G328" s="1"/>
  <c r="H316"/>
  <c r="H317" s="1"/>
  <c r="F183"/>
  <c r="F184" s="1"/>
  <c r="G289"/>
  <c r="F337" s="1"/>
  <c r="G236"/>
  <c r="G237" s="1"/>
  <c r="G24"/>
  <c r="G25" s="1"/>
  <c r="E77"/>
  <c r="D326" s="1"/>
  <c r="H183"/>
  <c r="H184" s="1"/>
  <c r="F236"/>
  <c r="E335" s="1"/>
  <c r="E289"/>
  <c r="E290" s="1"/>
  <c r="F289"/>
  <c r="E337" s="1"/>
  <c r="H77"/>
  <c r="G326" s="1"/>
  <c r="G183"/>
  <c r="F333" s="1"/>
  <c r="E236"/>
  <c r="E237" s="1"/>
  <c r="H289"/>
  <c r="H290" s="1"/>
  <c r="F24"/>
  <c r="E324" s="1"/>
  <c r="E24"/>
  <c r="D324" s="1"/>
  <c r="G77"/>
  <c r="F326" s="1"/>
  <c r="H236"/>
  <c r="G335" s="1"/>
  <c r="H24"/>
  <c r="H25" s="1"/>
  <c r="F77"/>
  <c r="E326" s="1"/>
  <c r="E183"/>
  <c r="E184" s="1"/>
  <c r="M262" l="1"/>
  <c r="I338"/>
  <c r="J337" i="1"/>
  <c r="P334" i="2"/>
  <c r="Q338"/>
  <c r="M324"/>
  <c r="J336" i="1"/>
  <c r="J339" s="1"/>
  <c r="K264"/>
  <c r="J330"/>
  <c r="J331" s="1"/>
  <c r="J332" s="1"/>
  <c r="J336" i="2"/>
  <c r="O336"/>
  <c r="D338"/>
  <c r="I78" i="1"/>
  <c r="G327" i="2"/>
  <c r="S317"/>
  <c r="S184"/>
  <c r="M327"/>
  <c r="S131" i="1"/>
  <c r="I330"/>
  <c r="I331" s="1"/>
  <c r="I332" s="1"/>
  <c r="H330"/>
  <c r="H331" s="1"/>
  <c r="H332" s="1"/>
  <c r="S104"/>
  <c r="S210" i="2"/>
  <c r="J334"/>
  <c r="H334"/>
  <c r="M211" i="1"/>
  <c r="L334"/>
  <c r="L339" s="1"/>
  <c r="L340" s="1"/>
  <c r="L341" s="1"/>
  <c r="M337" i="2"/>
  <c r="Q328"/>
  <c r="N131" i="1"/>
  <c r="M328"/>
  <c r="M330" s="1"/>
  <c r="M331" s="1"/>
  <c r="M332" s="1"/>
  <c r="R330"/>
  <c r="R331" s="1"/>
  <c r="R332" s="1"/>
  <c r="L330"/>
  <c r="L331" s="1"/>
  <c r="L332" s="1"/>
  <c r="Q330"/>
  <c r="Q331" s="1"/>
  <c r="Q332" s="1"/>
  <c r="P330"/>
  <c r="P331" s="1"/>
  <c r="P332" s="1"/>
  <c r="O330"/>
  <c r="O331" s="1"/>
  <c r="O332" s="1"/>
  <c r="O78"/>
  <c r="N326"/>
  <c r="N330" s="1"/>
  <c r="N331" s="1"/>
  <c r="N332" s="1"/>
  <c r="K330"/>
  <c r="K331" s="1"/>
  <c r="K332" s="1"/>
  <c r="K338" i="2"/>
  <c r="R317" i="1"/>
  <c r="Q338"/>
  <c r="Q339" s="1"/>
  <c r="Q340" s="1"/>
  <c r="Q341" s="1"/>
  <c r="P317"/>
  <c r="O338"/>
  <c r="O339" s="1"/>
  <c r="O340" s="1"/>
  <c r="O341" s="1"/>
  <c r="S262" i="2"/>
  <c r="M336"/>
  <c r="Q264" i="1"/>
  <c r="P336"/>
  <c r="P339" s="1"/>
  <c r="P340" s="1"/>
  <c r="P341" s="1"/>
  <c r="O264"/>
  <c r="N336"/>
  <c r="N339" s="1"/>
  <c r="I264"/>
  <c r="H336"/>
  <c r="H339" s="1"/>
  <c r="H340" s="1"/>
  <c r="H341" s="1"/>
  <c r="S264"/>
  <c r="M339"/>
  <c r="M340" s="1"/>
  <c r="M341" s="1"/>
  <c r="L291"/>
  <c r="K337"/>
  <c r="K339" s="1"/>
  <c r="K340" s="1"/>
  <c r="K341" s="1"/>
  <c r="R339"/>
  <c r="R340" s="1"/>
  <c r="R341" s="1"/>
  <c r="I339"/>
  <c r="I340" s="1"/>
  <c r="I341" s="1"/>
  <c r="M325" i="2"/>
  <c r="O328"/>
  <c r="L325"/>
  <c r="Q337"/>
  <c r="S291" i="1"/>
  <c r="N337" i="2"/>
  <c r="F334"/>
  <c r="E130"/>
  <c r="S52"/>
  <c r="P327"/>
  <c r="R330"/>
  <c r="R331" s="1"/>
  <c r="R332" s="1"/>
  <c r="L329"/>
  <c r="O159"/>
  <c r="S159"/>
  <c r="L327"/>
  <c r="S103"/>
  <c r="J326"/>
  <c r="I328"/>
  <c r="Q333"/>
  <c r="J337"/>
  <c r="N336"/>
  <c r="O327"/>
  <c r="S237"/>
  <c r="O334"/>
  <c r="I329"/>
  <c r="I327"/>
  <c r="M329"/>
  <c r="K328"/>
  <c r="S130"/>
  <c r="S25"/>
  <c r="K337"/>
  <c r="S78"/>
  <c r="M338"/>
  <c r="K329"/>
  <c r="J325"/>
  <c r="M334"/>
  <c r="J327"/>
  <c r="Q329"/>
  <c r="O325"/>
  <c r="I334"/>
  <c r="S25" i="1"/>
  <c r="S317"/>
  <c r="S239"/>
  <c r="L25"/>
  <c r="S185"/>
  <c r="K25"/>
  <c r="M25"/>
  <c r="S78"/>
  <c r="Q324" i="2"/>
  <c r="H325"/>
  <c r="I335"/>
  <c r="I337"/>
  <c r="L337"/>
  <c r="I333"/>
  <c r="S211" i="1"/>
  <c r="R337" i="2"/>
  <c r="R339" s="1"/>
  <c r="R340" s="1"/>
  <c r="R341" s="1"/>
  <c r="P337"/>
  <c r="H337"/>
  <c r="J338"/>
  <c r="O338"/>
  <c r="J335"/>
  <c r="G329"/>
  <c r="H328"/>
  <c r="S160" i="1"/>
  <c r="Q334" i="2"/>
  <c r="L210"/>
  <c r="K334"/>
  <c r="H327"/>
  <c r="R103"/>
  <c r="Q327"/>
  <c r="E327"/>
  <c r="L103"/>
  <c r="K327"/>
  <c r="P328"/>
  <c r="L184"/>
  <c r="K333"/>
  <c r="N184"/>
  <c r="M333"/>
  <c r="P184"/>
  <c r="O333"/>
  <c r="K184"/>
  <c r="J333"/>
  <c r="O184"/>
  <c r="N333"/>
  <c r="M184"/>
  <c r="L333"/>
  <c r="Q184"/>
  <c r="P333"/>
  <c r="I184"/>
  <c r="H333"/>
  <c r="O210"/>
  <c r="N334"/>
  <c r="M210"/>
  <c r="L334"/>
  <c r="Q335"/>
  <c r="P159"/>
  <c r="O329"/>
  <c r="O130"/>
  <c r="N328"/>
  <c r="K130"/>
  <c r="J328"/>
  <c r="N130"/>
  <c r="M328"/>
  <c r="M130"/>
  <c r="L328"/>
  <c r="R52"/>
  <c r="Q325"/>
  <c r="J52"/>
  <c r="I325"/>
  <c r="Q52"/>
  <c r="P325"/>
  <c r="O52"/>
  <c r="N325"/>
  <c r="L52"/>
  <c r="K325"/>
  <c r="P25"/>
  <c r="O324"/>
  <c r="M25"/>
  <c r="L324"/>
  <c r="L25"/>
  <c r="K324"/>
  <c r="Q25"/>
  <c r="P324"/>
  <c r="I25"/>
  <c r="H324"/>
  <c r="O25"/>
  <c r="N324"/>
  <c r="J25"/>
  <c r="I324"/>
  <c r="K25"/>
  <c r="J324"/>
  <c r="K185" i="1"/>
  <c r="O185"/>
  <c r="N185"/>
  <c r="Q185"/>
  <c r="I185"/>
  <c r="J185"/>
  <c r="P185"/>
  <c r="R185"/>
  <c r="L185"/>
  <c r="M185"/>
  <c r="M264"/>
  <c r="N264"/>
  <c r="P264"/>
  <c r="L264"/>
  <c r="J264"/>
  <c r="R264"/>
  <c r="R211"/>
  <c r="Q211"/>
  <c r="I211"/>
  <c r="P211"/>
  <c r="K211"/>
  <c r="J211"/>
  <c r="O211"/>
  <c r="N211"/>
  <c r="L211"/>
  <c r="N104"/>
  <c r="J104"/>
  <c r="P104"/>
  <c r="K104"/>
  <c r="R104"/>
  <c r="M104"/>
  <c r="Q104"/>
  <c r="O104"/>
  <c r="L104"/>
  <c r="I104"/>
  <c r="S52"/>
  <c r="I78" i="2"/>
  <c r="H326"/>
  <c r="R78"/>
  <c r="Q326"/>
  <c r="Q78"/>
  <c r="P326"/>
  <c r="J78"/>
  <c r="I326"/>
  <c r="N78"/>
  <c r="M326"/>
  <c r="O78"/>
  <c r="N326"/>
  <c r="M78"/>
  <c r="L326"/>
  <c r="L78"/>
  <c r="K326"/>
  <c r="P78"/>
  <c r="O326"/>
  <c r="Q159"/>
  <c r="P329"/>
  <c r="K159"/>
  <c r="J329"/>
  <c r="I159"/>
  <c r="H329"/>
  <c r="Q237"/>
  <c r="P335"/>
  <c r="P237"/>
  <c r="O335"/>
  <c r="I237"/>
  <c r="H335"/>
  <c r="N237"/>
  <c r="M335"/>
  <c r="O237"/>
  <c r="N335"/>
  <c r="M237"/>
  <c r="L335"/>
  <c r="L237"/>
  <c r="K335"/>
  <c r="L262"/>
  <c r="K336"/>
  <c r="R262"/>
  <c r="Q336"/>
  <c r="Q262"/>
  <c r="P336"/>
  <c r="J262"/>
  <c r="I336"/>
  <c r="I262"/>
  <c r="H336"/>
  <c r="P290"/>
  <c r="O337"/>
  <c r="O317"/>
  <c r="N338"/>
  <c r="M317"/>
  <c r="L338"/>
  <c r="I317"/>
  <c r="H338"/>
  <c r="Q317"/>
  <c r="P338"/>
  <c r="M317" i="1"/>
  <c r="J317"/>
  <c r="O317"/>
  <c r="Q317"/>
  <c r="K317"/>
  <c r="I317"/>
  <c r="L317"/>
  <c r="N317"/>
  <c r="J291"/>
  <c r="N291"/>
  <c r="I291"/>
  <c r="R291"/>
  <c r="Q291"/>
  <c r="M291"/>
  <c r="O291"/>
  <c r="P291"/>
  <c r="N239"/>
  <c r="O239"/>
  <c r="L239"/>
  <c r="M239"/>
  <c r="P239"/>
  <c r="J239"/>
  <c r="R239"/>
  <c r="K239"/>
  <c r="Q239"/>
  <c r="I239"/>
  <c r="K160"/>
  <c r="N160"/>
  <c r="I160"/>
  <c r="O160"/>
  <c r="M160"/>
  <c r="P160"/>
  <c r="J160"/>
  <c r="Q160"/>
  <c r="R160"/>
  <c r="L160"/>
  <c r="P131"/>
  <c r="Q131"/>
  <c r="O131"/>
  <c r="R131"/>
  <c r="I131"/>
  <c r="K131"/>
  <c r="M131"/>
  <c r="L131"/>
  <c r="J131"/>
  <c r="P78"/>
  <c r="M78"/>
  <c r="J78"/>
  <c r="K78"/>
  <c r="Q78"/>
  <c r="N78"/>
  <c r="L78"/>
  <c r="M52"/>
  <c r="K52"/>
  <c r="P52"/>
  <c r="Q52"/>
  <c r="N52"/>
  <c r="R52"/>
  <c r="O52"/>
  <c r="J52"/>
  <c r="L52"/>
  <c r="I52"/>
  <c r="R25"/>
  <c r="Q25"/>
  <c r="P25"/>
  <c r="O25"/>
  <c r="N25"/>
  <c r="J25"/>
  <c r="I25"/>
  <c r="E334" i="2"/>
  <c r="E262"/>
  <c r="G325"/>
  <c r="E52"/>
  <c r="G317"/>
  <c r="E329"/>
  <c r="E336"/>
  <c r="D327"/>
  <c r="D330" s="1"/>
  <c r="E159"/>
  <c r="G130"/>
  <c r="G336"/>
  <c r="E210"/>
  <c r="F325"/>
  <c r="F336"/>
  <c r="F317"/>
  <c r="E333"/>
  <c r="G338"/>
  <c r="G103"/>
  <c r="E325"/>
  <c r="G159"/>
  <c r="H130"/>
  <c r="F237"/>
  <c r="F130"/>
  <c r="G334"/>
  <c r="F78"/>
  <c r="E25"/>
  <c r="G290"/>
  <c r="F335"/>
  <c r="G184"/>
  <c r="D333"/>
  <c r="G333"/>
  <c r="D337"/>
  <c r="F324"/>
  <c r="G78"/>
  <c r="D335"/>
  <c r="F25"/>
  <c r="E78"/>
  <c r="F290"/>
  <c r="G324"/>
  <c r="H237"/>
  <c r="G337"/>
  <c r="H78"/>
  <c r="J342" i="1" l="1"/>
  <c r="J343" s="1"/>
  <c r="J345" s="1"/>
  <c r="R342"/>
  <c r="R343" s="1"/>
  <c r="R345" s="1"/>
  <c r="I342"/>
  <c r="I343" s="1"/>
  <c r="I345" s="1"/>
  <c r="M342"/>
  <c r="M343" s="1"/>
  <c r="M345" s="1"/>
  <c r="L342"/>
  <c r="L343" s="1"/>
  <c r="L345" s="1"/>
  <c r="N340"/>
  <c r="N341" s="1"/>
  <c r="N342"/>
  <c r="N343" s="1"/>
  <c r="N345" s="1"/>
  <c r="J340"/>
  <c r="J341" s="1"/>
  <c r="H342"/>
  <c r="H343" s="1"/>
  <c r="H345" s="1"/>
  <c r="Q342"/>
  <c r="Q343" s="1"/>
  <c r="Q345" s="1"/>
  <c r="K342"/>
  <c r="K343" s="1"/>
  <c r="K345" s="1"/>
  <c r="O342"/>
  <c r="O343" s="1"/>
  <c r="O345" s="1"/>
  <c r="P342"/>
  <c r="P343" s="1"/>
  <c r="P345" s="1"/>
  <c r="Q330" i="2"/>
  <c r="Q331" s="1"/>
  <c r="Q332" s="1"/>
  <c r="I339"/>
  <c r="I340" s="1"/>
  <c r="I341" s="1"/>
  <c r="M330"/>
  <c r="M331" s="1"/>
  <c r="M332" s="1"/>
  <c r="Q339"/>
  <c r="G330"/>
  <c r="G331" s="1"/>
  <c r="G332" s="1"/>
  <c r="R342"/>
  <c r="R343" s="1"/>
  <c r="R345" s="1"/>
  <c r="M339"/>
  <c r="M340" s="1"/>
  <c r="M341" s="1"/>
  <c r="J339"/>
  <c r="J340" s="1"/>
  <c r="J341" s="1"/>
  <c r="K339"/>
  <c r="K340" s="1"/>
  <c r="K341" s="1"/>
  <c r="O330"/>
  <c r="O331" s="1"/>
  <c r="O332" s="1"/>
  <c r="N339"/>
  <c r="N340" s="1"/>
  <c r="N341" s="1"/>
  <c r="K330"/>
  <c r="K331" s="1"/>
  <c r="K332" s="1"/>
  <c r="L339"/>
  <c r="L340" s="1"/>
  <c r="L341" s="1"/>
  <c r="E339"/>
  <c r="E340" s="1"/>
  <c r="E341" s="1"/>
  <c r="O339"/>
  <c r="L330"/>
  <c r="L331" s="1"/>
  <c r="L332" s="1"/>
  <c r="H330"/>
  <c r="H331" s="1"/>
  <c r="H332" s="1"/>
  <c r="N330"/>
  <c r="N331" s="1"/>
  <c r="N332" s="1"/>
  <c r="J330"/>
  <c r="J331" s="1"/>
  <c r="J332" s="1"/>
  <c r="P330"/>
  <c r="P331" s="1"/>
  <c r="P332" s="1"/>
  <c r="I330"/>
  <c r="I331" s="1"/>
  <c r="I332" s="1"/>
  <c r="H339"/>
  <c r="P339"/>
  <c r="P340" s="1"/>
  <c r="P341" s="1"/>
  <c r="E330"/>
  <c r="E331" s="1"/>
  <c r="E332" s="1"/>
  <c r="F339"/>
  <c r="F340" s="1"/>
  <c r="F341" s="1"/>
  <c r="F330"/>
  <c r="F331" s="1"/>
  <c r="F332" s="1"/>
  <c r="G339"/>
  <c r="G340" s="1"/>
  <c r="G341" s="1"/>
  <c r="D339"/>
  <c r="D331"/>
  <c r="D332" s="1"/>
  <c r="Q342" l="1"/>
  <c r="Q343" s="1"/>
  <c r="Q345" s="1"/>
  <c r="Q340"/>
  <c r="Q341" s="1"/>
  <c r="M342"/>
  <c r="M343" s="1"/>
  <c r="M345" s="1"/>
  <c r="H342"/>
  <c r="H343" s="1"/>
  <c r="H345" s="1"/>
  <c r="K342"/>
  <c r="K343" s="1"/>
  <c r="K345" s="1"/>
  <c r="O342"/>
  <c r="O343" s="1"/>
  <c r="O345" s="1"/>
  <c r="H340"/>
  <c r="H341" s="1"/>
  <c r="L342"/>
  <c r="L343" s="1"/>
  <c r="L345" s="1"/>
  <c r="O340"/>
  <c r="O341" s="1"/>
  <c r="N342"/>
  <c r="N343" s="1"/>
  <c r="N345" s="1"/>
  <c r="J342"/>
  <c r="J343" s="1"/>
  <c r="J345" s="1"/>
  <c r="I342"/>
  <c r="I343" s="1"/>
  <c r="I345" s="1"/>
  <c r="P342"/>
  <c r="P343" s="1"/>
  <c r="P345" s="1"/>
  <c r="E342"/>
  <c r="E343" s="1"/>
  <c r="E345" s="1"/>
  <c r="F342"/>
  <c r="F343" s="1"/>
  <c r="F345" s="1"/>
  <c r="D340"/>
  <c r="D341" s="1"/>
  <c r="G342"/>
  <c r="G343" s="1"/>
  <c r="G345" s="1"/>
  <c r="D342"/>
  <c r="D343" s="1"/>
  <c r="D345" s="1"/>
  <c r="H315" i="1"/>
  <c r="G315"/>
  <c r="F315"/>
  <c r="E315"/>
  <c r="H311"/>
  <c r="G311"/>
  <c r="F311"/>
  <c r="E311"/>
  <c r="H303"/>
  <c r="G303"/>
  <c r="F303"/>
  <c r="E303"/>
  <c r="H289"/>
  <c r="G289"/>
  <c r="F289"/>
  <c r="E289"/>
  <c r="D289"/>
  <c r="H285"/>
  <c r="G285"/>
  <c r="F285"/>
  <c r="E285"/>
  <c r="H277"/>
  <c r="G277"/>
  <c r="F277"/>
  <c r="E277"/>
  <c r="H262"/>
  <c r="G262"/>
  <c r="F262"/>
  <c r="E262"/>
  <c r="H259"/>
  <c r="G259"/>
  <c r="F259"/>
  <c r="E259"/>
  <c r="H251"/>
  <c r="G251"/>
  <c r="G263" s="1"/>
  <c r="F336" s="1"/>
  <c r="F251"/>
  <c r="E251"/>
  <c r="H237"/>
  <c r="G237"/>
  <c r="F237"/>
  <c r="E237"/>
  <c r="D237"/>
  <c r="H232"/>
  <c r="G232"/>
  <c r="F232"/>
  <c r="E232"/>
  <c r="H224"/>
  <c r="G224"/>
  <c r="F224"/>
  <c r="E224"/>
  <c r="H209"/>
  <c r="G209"/>
  <c r="F209"/>
  <c r="E209"/>
  <c r="H205"/>
  <c r="G205"/>
  <c r="F205"/>
  <c r="E205"/>
  <c r="H198"/>
  <c r="G198"/>
  <c r="F198"/>
  <c r="E198"/>
  <c r="D198"/>
  <c r="H183"/>
  <c r="G183"/>
  <c r="F183"/>
  <c r="E183"/>
  <c r="D183"/>
  <c r="H179"/>
  <c r="G179"/>
  <c r="F179"/>
  <c r="E179"/>
  <c r="H172"/>
  <c r="G172"/>
  <c r="F172"/>
  <c r="E172"/>
  <c r="H158"/>
  <c r="G158"/>
  <c r="F158"/>
  <c r="E158"/>
  <c r="H154"/>
  <c r="G154"/>
  <c r="F154"/>
  <c r="E154"/>
  <c r="H129"/>
  <c r="G129"/>
  <c r="F129"/>
  <c r="E129"/>
  <c r="H124"/>
  <c r="G124"/>
  <c r="F124"/>
  <c r="E124"/>
  <c r="H116"/>
  <c r="G116"/>
  <c r="F116"/>
  <c r="E116"/>
  <c r="H102"/>
  <c r="G102"/>
  <c r="F102"/>
  <c r="E102"/>
  <c r="H98"/>
  <c r="G98"/>
  <c r="F98"/>
  <c r="E98"/>
  <c r="H90"/>
  <c r="G90"/>
  <c r="F90"/>
  <c r="E90"/>
  <c r="H76"/>
  <c r="G76"/>
  <c r="F76"/>
  <c r="E76"/>
  <c r="D76"/>
  <c r="H71"/>
  <c r="G71"/>
  <c r="F71"/>
  <c r="E71"/>
  <c r="H64"/>
  <c r="G64"/>
  <c r="F64"/>
  <c r="E64"/>
  <c r="D64"/>
  <c r="H50"/>
  <c r="G50"/>
  <c r="F50"/>
  <c r="E50"/>
  <c r="H46"/>
  <c r="G46"/>
  <c r="F46"/>
  <c r="E46"/>
  <c r="H38"/>
  <c r="G38"/>
  <c r="F38"/>
  <c r="E38"/>
  <c r="H18"/>
  <c r="G18"/>
  <c r="F18"/>
  <c r="E18"/>
  <c r="H11"/>
  <c r="G11"/>
  <c r="F11"/>
  <c r="H210" l="1"/>
  <c r="G334" s="1"/>
  <c r="H159"/>
  <c r="G329" s="1"/>
  <c r="F210"/>
  <c r="E334" s="1"/>
  <c r="G103"/>
  <c r="F327" s="1"/>
  <c r="E263"/>
  <c r="D336" s="1"/>
  <c r="F263"/>
  <c r="E336" s="1"/>
  <c r="E316"/>
  <c r="D338" s="1"/>
  <c r="F316"/>
  <c r="E338" s="1"/>
  <c r="F130"/>
  <c r="E328" s="1"/>
  <c r="E130"/>
  <c r="D328" s="1"/>
  <c r="E24"/>
  <c r="E51"/>
  <c r="D325" s="1"/>
  <c r="F24"/>
  <c r="E324" s="1"/>
  <c r="G24"/>
  <c r="F324" s="1"/>
  <c r="H24"/>
  <c r="G324" s="1"/>
  <c r="G210"/>
  <c r="F334" s="1"/>
  <c r="E210"/>
  <c r="D334" s="1"/>
  <c r="G159"/>
  <c r="F329" s="1"/>
  <c r="E184"/>
  <c r="D333" s="1"/>
  <c r="G316"/>
  <c r="F338" s="1"/>
  <c r="F51"/>
  <c r="E325" s="1"/>
  <c r="H130"/>
  <c r="G328" s="1"/>
  <c r="H316"/>
  <c r="G338" s="1"/>
  <c r="H263"/>
  <c r="G336" s="1"/>
  <c r="G51"/>
  <c r="F325" s="1"/>
  <c r="E103"/>
  <c r="D327" s="1"/>
  <c r="E159"/>
  <c r="D329" s="1"/>
  <c r="G238"/>
  <c r="F335" s="1"/>
  <c r="F290"/>
  <c r="E337" s="1"/>
  <c r="G130"/>
  <c r="F328" s="1"/>
  <c r="H51"/>
  <c r="G325" s="1"/>
  <c r="F103"/>
  <c r="E327" s="1"/>
  <c r="F159"/>
  <c r="E329" s="1"/>
  <c r="E77"/>
  <c r="D326" s="1"/>
  <c r="G77"/>
  <c r="F326" s="1"/>
  <c r="H103"/>
  <c r="G327" s="1"/>
  <c r="F77"/>
  <c r="E326" s="1"/>
  <c r="G184"/>
  <c r="F333" s="1"/>
  <c r="F184"/>
  <c r="E333" s="1"/>
  <c r="E238"/>
  <c r="H238"/>
  <c r="G335" s="1"/>
  <c r="H290"/>
  <c r="G337" s="1"/>
  <c r="G290"/>
  <c r="F337" s="1"/>
  <c r="H77"/>
  <c r="G326" s="1"/>
  <c r="H184"/>
  <c r="G333" s="1"/>
  <c r="F238"/>
  <c r="E335" s="1"/>
  <c r="E290"/>
  <c r="D337" s="1"/>
  <c r="G264"/>
  <c r="H160" l="1"/>
  <c r="H211"/>
  <c r="F264"/>
  <c r="F211"/>
  <c r="F339"/>
  <c r="F340" s="1"/>
  <c r="F341" s="1"/>
  <c r="E339"/>
  <c r="E340" s="1"/>
  <c r="E341" s="1"/>
  <c r="G330"/>
  <c r="G331" s="1"/>
  <c r="G332" s="1"/>
  <c r="E330"/>
  <c r="E331" s="1"/>
  <c r="E332" s="1"/>
  <c r="F330"/>
  <c r="F331" s="1"/>
  <c r="F332" s="1"/>
  <c r="G104"/>
  <c r="G339"/>
  <c r="F317"/>
  <c r="E264"/>
  <c r="E52"/>
  <c r="E317"/>
  <c r="F131"/>
  <c r="E131"/>
  <c r="E78"/>
  <c r="E239"/>
  <c r="D335"/>
  <c r="D339" s="1"/>
  <c r="D340" s="1"/>
  <c r="D341" s="1"/>
  <c r="F104"/>
  <c r="H25"/>
  <c r="G25"/>
  <c r="H317"/>
  <c r="H78"/>
  <c r="H104"/>
  <c r="F25"/>
  <c r="H264"/>
  <c r="E211"/>
  <c r="G317"/>
  <c r="H52"/>
  <c r="G291"/>
  <c r="G211"/>
  <c r="H291"/>
  <c r="E25"/>
  <c r="D324"/>
  <c r="D330" s="1"/>
  <c r="G185"/>
  <c r="H239"/>
  <c r="G52"/>
  <c r="G160"/>
  <c r="E185"/>
  <c r="E160"/>
  <c r="G78"/>
  <c r="G131"/>
  <c r="G239"/>
  <c r="F52"/>
  <c r="F239"/>
  <c r="H185"/>
  <c r="F78"/>
  <c r="F185"/>
  <c r="E104"/>
  <c r="F160"/>
  <c r="H131"/>
  <c r="F291"/>
  <c r="E291"/>
  <c r="G342" l="1"/>
  <c r="G343" s="1"/>
  <c r="G345" s="1"/>
  <c r="G340"/>
  <c r="G341" s="1"/>
  <c r="F342"/>
  <c r="F343" s="1"/>
  <c r="F345" s="1"/>
  <c r="E342"/>
  <c r="E343" s="1"/>
  <c r="E345" s="1"/>
  <c r="D331"/>
  <c r="D332" s="1"/>
  <c r="D342"/>
  <c r="D343" s="1"/>
  <c r="D345" s="1"/>
  <c r="P66" i="5"/>
  <c r="Q66" s="1"/>
  <c r="V66" s="1"/>
</calcChain>
</file>

<file path=xl/sharedStrings.xml><?xml version="1.0" encoding="utf-8"?>
<sst xmlns="http://schemas.openxmlformats.org/spreadsheetml/2006/main" count="1574" uniqueCount="358">
  <si>
    <t xml:space="preserve">МЕНЮ 7-11 лет </t>
  </si>
  <si>
    <t xml:space="preserve"> Прием пищи</t>
  </si>
  <si>
    <t xml:space="preserve"> Наименование блюда</t>
  </si>
  <si>
    <t xml:space="preserve"> N рецептуры</t>
  </si>
  <si>
    <t xml:space="preserve"> Белки</t>
  </si>
  <si>
    <t xml:space="preserve"> Жиры</t>
  </si>
  <si>
    <t xml:space="preserve">Углеводы </t>
  </si>
  <si>
    <t xml:space="preserve"> Неделя 1 </t>
  </si>
  <si>
    <t xml:space="preserve"> День 1</t>
  </si>
  <si>
    <t>Горячий бутердроб с сыром, маслом (батон "Молочный" йодовый)</t>
  </si>
  <si>
    <t>40/20/10</t>
  </si>
  <si>
    <t xml:space="preserve">Каша вязкая (из пшенной крупы) с тыквой, с маслом   </t>
  </si>
  <si>
    <t>200/5</t>
  </si>
  <si>
    <t xml:space="preserve"> завтрак</t>
  </si>
  <si>
    <t xml:space="preserve">Чай с лимоном, с сахаром  </t>
  </si>
  <si>
    <t>200/7/5</t>
  </si>
  <si>
    <t>Хлеб ржаной-пшеничный "Йодовый"</t>
  </si>
  <si>
    <t xml:space="preserve"> </t>
  </si>
  <si>
    <t>итого за завтрак</t>
  </si>
  <si>
    <t>Салат из свежих помидоров со сладким перцем</t>
  </si>
  <si>
    <t>Суп-лапша домашняя, с курицей (цыпленок бройлер)</t>
  </si>
  <si>
    <t>200/35</t>
  </si>
  <si>
    <t>обед</t>
  </si>
  <si>
    <t xml:space="preserve">Рыба, запеченная с картофелем   </t>
  </si>
  <si>
    <t xml:space="preserve">Компот из яблок и вишни </t>
  </si>
  <si>
    <t>Хлеб пшеничный "Йодовый"</t>
  </si>
  <si>
    <t xml:space="preserve"> итого за обед</t>
  </si>
  <si>
    <t>Печенье нарезное</t>
  </si>
  <si>
    <t xml:space="preserve"> полдник</t>
  </si>
  <si>
    <t xml:space="preserve">Кисломолочный напиток (Ряженка) </t>
  </si>
  <si>
    <t xml:space="preserve">(в т.ч. в мелкоштучной упаковке) </t>
  </si>
  <si>
    <t xml:space="preserve">Фрукты свежие (яблоко)  </t>
  </si>
  <si>
    <t xml:space="preserve"> итого за полдник</t>
  </si>
  <si>
    <t xml:space="preserve">Всего за день </t>
  </si>
  <si>
    <t xml:space="preserve">Процент удовлетворения от суточной потребности, % </t>
  </si>
  <si>
    <t xml:space="preserve"> День 2</t>
  </si>
  <si>
    <t>Овощи натуральные свежие (огурец)</t>
  </si>
  <si>
    <t xml:space="preserve">Омлет натуральный, с маслом </t>
  </si>
  <si>
    <t>150/5</t>
  </si>
  <si>
    <t>Какао с молоком</t>
  </si>
  <si>
    <t xml:space="preserve">Фрукты свежие (апельсин) </t>
  </si>
  <si>
    <t xml:space="preserve">Винегрет овощной </t>
  </si>
  <si>
    <t xml:space="preserve">Суп гороховый </t>
  </si>
  <si>
    <t xml:space="preserve">Биточки (из говядины), с маслом </t>
  </si>
  <si>
    <t>100/5</t>
  </si>
  <si>
    <t>Сложный гарнир (капуста тушеная и картофельное пюре)</t>
  </si>
  <si>
    <t>75/75</t>
  </si>
  <si>
    <t xml:space="preserve">Напиток брусничный  </t>
  </si>
  <si>
    <t>Булочка «Янтарная»</t>
  </si>
  <si>
    <t xml:space="preserve">Чай с сахаром </t>
  </si>
  <si>
    <t>Сок фруктовый (овощной),  в т.ч. в мелкоштучной упаковке</t>
  </si>
  <si>
    <t xml:space="preserve"> День 3</t>
  </si>
  <si>
    <t>Перец сладкий</t>
  </si>
  <si>
    <t xml:space="preserve">Говядина, запеченная с макаронами и сыром </t>
  </si>
  <si>
    <t>завтрак</t>
  </si>
  <si>
    <t>Кофейный напиток с молоком</t>
  </si>
  <si>
    <t>Салат из овощей (капуста белокочанная, помидоры свежие, огурцы свежие)</t>
  </si>
  <si>
    <t>Суп с рыбными консервами</t>
  </si>
  <si>
    <t>Птица (цыпленок-бройлер), тушенная  в соусе с овощами</t>
  </si>
  <si>
    <t xml:space="preserve">Кисель из черной смородины </t>
  </si>
  <si>
    <t>Пирожки с яблоками</t>
  </si>
  <si>
    <t>полдник</t>
  </si>
  <si>
    <t xml:space="preserve">Фрукты свежие (бананы)  </t>
  </si>
  <si>
    <t xml:space="preserve"> День 4</t>
  </si>
  <si>
    <t>Бутердроб с маслом</t>
  </si>
  <si>
    <t>40/10</t>
  </si>
  <si>
    <t xml:space="preserve">Пудинг из творога, запеченный с изюмом с  молоком сгущенным </t>
  </si>
  <si>
    <t>130/20</t>
  </si>
  <si>
    <t>Чай с молоком</t>
  </si>
  <si>
    <t xml:space="preserve">Фрукты свежие (груша) </t>
  </si>
  <si>
    <t>Овощи натуральные свежие (огурец, помидор)</t>
  </si>
  <si>
    <t>50/50</t>
  </si>
  <si>
    <t>Щи по-уральски (с крупой),с мясом, со сметаной</t>
  </si>
  <si>
    <t>200/25/10</t>
  </si>
  <si>
    <t xml:space="preserve">Рыба (горбуша), запеченная с морковью </t>
  </si>
  <si>
    <t>Картофельное пюре  (или картофель отварной с маслом)</t>
  </si>
  <si>
    <t>Напиток витаминизированный «Витошка»</t>
  </si>
  <si>
    <t>Булочка зерновая</t>
  </si>
  <si>
    <t xml:space="preserve"> День 5</t>
  </si>
  <si>
    <t>Суп молочный с вермишелью, с маслом</t>
  </si>
  <si>
    <t xml:space="preserve">Бутерброд с джемом, с маслом </t>
  </si>
  <si>
    <t xml:space="preserve">Салат из овощей с кукурузой </t>
  </si>
  <si>
    <t>Рассольник Ленинградский, со сметаной</t>
  </si>
  <si>
    <t>200/10</t>
  </si>
  <si>
    <t xml:space="preserve">Гуляш </t>
  </si>
  <si>
    <t>Рис отварной</t>
  </si>
  <si>
    <t xml:space="preserve">Кисель из плодов или ягод свежих (клюква) </t>
  </si>
  <si>
    <t> -</t>
  </si>
  <si>
    <t>Булочка розовая</t>
  </si>
  <si>
    <t xml:space="preserve"> День 6</t>
  </si>
  <si>
    <t>Котлеты рыбные  (минтай) любительские, с маслом</t>
  </si>
  <si>
    <t>Картофель отварной в молоке</t>
  </si>
  <si>
    <t xml:space="preserve">Фрукты свежие (мандарины) </t>
  </si>
  <si>
    <t xml:space="preserve">Бразильский горячий шоколад </t>
  </si>
  <si>
    <t>Салат зеленый с огурцами</t>
  </si>
  <si>
    <t xml:space="preserve">Борщ с капустой (свежей) и картофелем, со сметаной </t>
  </si>
  <si>
    <t xml:space="preserve">Сердце в соусе </t>
  </si>
  <si>
    <t>45/45</t>
  </si>
  <si>
    <t>Каша гречневая</t>
  </si>
  <si>
    <t xml:space="preserve">Компот из свежих яблок </t>
  </si>
  <si>
    <t xml:space="preserve">Ватрушка с творогом  </t>
  </si>
  <si>
    <t xml:space="preserve"> Неделя 2</t>
  </si>
  <si>
    <t xml:space="preserve"> День 7</t>
  </si>
  <si>
    <t>Омлет с морковью, маслом</t>
  </si>
  <si>
    <t>Овощи натуральные свежие (помидор)</t>
  </si>
  <si>
    <t xml:space="preserve">Салат витаминный (капуста белокочанная, лук зеленый, перец сладкий, горошек консервированный) </t>
  </si>
  <si>
    <t>60</t>
  </si>
  <si>
    <t xml:space="preserve">Суп картофельный с  рыбой (горбуша) </t>
  </si>
  <si>
    <t>200/30</t>
  </si>
  <si>
    <t xml:space="preserve">Курица по-тайски </t>
  </si>
  <si>
    <t xml:space="preserve">Напиток клюквенный </t>
  </si>
  <si>
    <t xml:space="preserve">Фрукты свежие (яблоки) </t>
  </si>
  <si>
    <t xml:space="preserve">Кисломолочный напиток (Йогурт питьевой) </t>
  </si>
  <si>
    <t xml:space="preserve"> День 8</t>
  </si>
  <si>
    <t>Салат из зеленого горошка</t>
  </si>
  <si>
    <t>Макароны запеченные с сыром</t>
  </si>
  <si>
    <t>Салат из сырых овощей (морковь, помидор свежий, огурец свежий, капуста белокочанная)</t>
  </si>
  <si>
    <t>Свекольник со сметаной</t>
  </si>
  <si>
    <t xml:space="preserve">Мясо духовое </t>
  </si>
  <si>
    <t xml:space="preserve">Компот из свежей груши </t>
  </si>
  <si>
    <t>Средиземноморская пицца с курицей и сыром</t>
  </si>
  <si>
    <t>Кондитерские изделия (мармелад желейный,  зефир, пастила)</t>
  </si>
  <si>
    <t>Чай без сахара</t>
  </si>
  <si>
    <t xml:space="preserve"> День 9</t>
  </si>
  <si>
    <t>Вареники ленивые отварные (или вареники с творогом), с маслом</t>
  </si>
  <si>
    <t>Суп картофельный с клецками</t>
  </si>
  <si>
    <t>200/25</t>
  </si>
  <si>
    <t xml:space="preserve">Поджарка из рыбы (минтай) с луком </t>
  </si>
  <si>
    <t>100/30</t>
  </si>
  <si>
    <t>Рис отварной с овощами</t>
  </si>
  <si>
    <t>Пирожки печеные с яблоками</t>
  </si>
  <si>
    <t xml:space="preserve"> День 10</t>
  </si>
  <si>
    <t>Каша вязкая молочная овсяная с клюквой, с маслом</t>
  </si>
  <si>
    <t>Салат картофельный с сельдью</t>
  </si>
  <si>
    <t>Щи из свежей капусты, со сметаной</t>
  </si>
  <si>
    <t>Котлеты рубленные из птицы, с маслом</t>
  </si>
  <si>
    <t>90/5</t>
  </si>
  <si>
    <t>Овощи запеченные (помидоры, кабачки, баклажаны)</t>
  </si>
  <si>
    <t xml:space="preserve">Блинчики с молоком сгущенным </t>
  </si>
  <si>
    <t>75/20</t>
  </si>
  <si>
    <t xml:space="preserve">Чай с лимоном без сахара </t>
  </si>
  <si>
    <t>200/7</t>
  </si>
  <si>
    <t xml:space="preserve"> День 11</t>
  </si>
  <si>
    <t xml:space="preserve">Печень по-строгановски  </t>
  </si>
  <si>
    <t>Спагетти отварные с маслом</t>
  </si>
  <si>
    <t xml:space="preserve">Салат из белокочанной капусты (с морковью) </t>
  </si>
  <si>
    <t xml:space="preserve">Рассольник домашний с мясом, со сметаной  </t>
  </si>
  <si>
    <t>Рыба (горбуша), запеченная с томатами</t>
  </si>
  <si>
    <t>Компот из свежих плодов (яблоки и апельсины)</t>
  </si>
  <si>
    <t xml:space="preserve"> День 12</t>
  </si>
  <si>
    <t xml:space="preserve">Запеканка из творога с морковью, с маслом </t>
  </si>
  <si>
    <t>Суп крестьянский с крупой (перловка)</t>
  </si>
  <si>
    <t>Говядина в кисло-сладком соусе</t>
  </si>
  <si>
    <t>Пирожки со свежей капустой с яйцом</t>
  </si>
  <si>
    <t xml:space="preserve">Средние показатели белков, жиров, углеводов, </t>
  </si>
  <si>
    <t xml:space="preserve">   Пищевые вещества (г)</t>
  </si>
  <si>
    <t>Энерг.цен.</t>
  </si>
  <si>
    <t>энергетической ценности    по дням  (7 - 11 лет)</t>
  </si>
  <si>
    <t>белки</t>
  </si>
  <si>
    <t>жиры</t>
  </si>
  <si>
    <t>углеводы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</si>
  <si>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</si>
  <si>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</si>
  <si>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</si>
  <si>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</si>
  <si>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</si>
  <si>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</si>
  <si>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</si>
  <si>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Всего за 6 дней</t>
  </si>
  <si>
    <t>ИТОГО среднее значение за 6 дней</t>
  </si>
  <si>
    <t>день 7</t>
  </si>
  <si>
    <t>день 8</t>
  </si>
  <si>
    <t>день 9</t>
  </si>
  <si>
    <t>день 10</t>
  </si>
  <si>
    <t>день 11</t>
  </si>
  <si>
    <t>день 12</t>
  </si>
  <si>
    <t>Всего за 12 дней</t>
  </si>
  <si>
    <t>ИТОГО среднее значение за 12 дней</t>
  </si>
  <si>
    <t xml:space="preserve">Процент удовлетворения от </t>
  </si>
  <si>
    <t xml:space="preserve">суточной потребности, % </t>
  </si>
  <si>
    <t xml:space="preserve">МЕНЮ 12 лет И СТАРШЕ </t>
  </si>
  <si>
    <t>250/5</t>
  </si>
  <si>
    <t>250/35</t>
  </si>
  <si>
    <t>100/100</t>
  </si>
  <si>
    <t>150/50</t>
  </si>
  <si>
    <t>250/25/10</t>
  </si>
  <si>
    <t>250/10</t>
  </si>
  <si>
    <t>60/60</t>
  </si>
  <si>
    <t>100</t>
  </si>
  <si>
    <t>250/50</t>
  </si>
  <si>
    <t>120/40</t>
  </si>
  <si>
    <t>Щи из свежей капусты с картофелем, со сметаной</t>
  </si>
  <si>
    <t>100/50</t>
  </si>
  <si>
    <t>Бутердрод с маслом</t>
  </si>
  <si>
    <t>Напиток из плодов шиповника</t>
  </si>
  <si>
    <t>33</t>
  </si>
  <si>
    <t>3</t>
  </si>
  <si>
    <t>Среднеесуточная норма потребления поваренной соли составляет 2,1 г в соответствии с СаНПиН 2.3/2.4.3590-20 (приложение 2)</t>
  </si>
  <si>
    <t>Среднеесуточная норма потребления поваренной соли составляет 3,5 г в соответствии с СаНПиН 2.3/2.4.3590-20 (приложение 2)</t>
  </si>
  <si>
    <t xml:space="preserve"> Пищевые вещества (г)</t>
  </si>
  <si>
    <t>Витамины (мг)</t>
  </si>
  <si>
    <t>В1</t>
  </si>
  <si>
    <t>В2</t>
  </si>
  <si>
    <t>А</t>
  </si>
  <si>
    <t>С</t>
  </si>
  <si>
    <t>Минеральные вещества  (мг)</t>
  </si>
  <si>
    <t>Ca</t>
  </si>
  <si>
    <t>P</t>
  </si>
  <si>
    <t>Fe</t>
  </si>
  <si>
    <t>Mg</t>
  </si>
  <si>
    <t>К</t>
  </si>
  <si>
    <t xml:space="preserve"> Энергетическая ценность (ккал)</t>
  </si>
  <si>
    <t xml:space="preserve"> Вес блюда (г)</t>
  </si>
  <si>
    <t>I</t>
  </si>
  <si>
    <t xml:space="preserve">Салат из свеклы с яблоком  (Свекла, яблоки свежие, огурцы свежие, лук  зеленый )        </t>
  </si>
  <si>
    <t>Шоколодные конфеты</t>
  </si>
  <si>
    <t xml:space="preserve">Кисломолочный напиток (Кефир) </t>
  </si>
  <si>
    <t xml:space="preserve">Салат из свеклы с яблоком  (свекла, яблоки свежие, огурцы свежи , лук  зеленый )        </t>
  </si>
  <si>
    <t>сыр</t>
  </si>
  <si>
    <t>масло сливочное</t>
  </si>
  <si>
    <t xml:space="preserve">полдник </t>
  </si>
  <si>
    <t>пшено</t>
  </si>
  <si>
    <t>тыква</t>
  </si>
  <si>
    <t>молоко</t>
  </si>
  <si>
    <t>сахар</t>
  </si>
  <si>
    <t>масло растительное</t>
  </si>
  <si>
    <t>D</t>
  </si>
  <si>
    <t>картофель</t>
  </si>
  <si>
    <t>творог</t>
  </si>
  <si>
    <t>морковь</t>
  </si>
  <si>
    <t>капуста квашеная</t>
  </si>
  <si>
    <t xml:space="preserve">сметана </t>
  </si>
  <si>
    <t>салат</t>
  </si>
  <si>
    <t>чеснок</t>
  </si>
  <si>
    <t>груши</t>
  </si>
  <si>
    <t>рис</t>
  </si>
  <si>
    <t xml:space="preserve">яблоки </t>
  </si>
  <si>
    <t>№</t>
  </si>
  <si>
    <t xml:space="preserve">                                              Средний набор продуктов по дням возрстной группы 7-11 лет (нетто) </t>
  </si>
  <si>
    <t xml:space="preserve">отклонения </t>
  </si>
  <si>
    <t>%</t>
  </si>
  <si>
    <t>п/п</t>
  </si>
  <si>
    <t xml:space="preserve">ДНИ </t>
  </si>
  <si>
    <t xml:space="preserve">сумма </t>
  </si>
  <si>
    <t>ср. знач.</t>
  </si>
  <si>
    <t xml:space="preserve">  в граммах </t>
  </si>
  <si>
    <t>выпол-</t>
  </si>
  <si>
    <t>Группы продуктов</t>
  </si>
  <si>
    <t>за 12 дн</t>
  </si>
  <si>
    <t xml:space="preserve"> +    </t>
  </si>
  <si>
    <t xml:space="preserve"> - </t>
  </si>
  <si>
    <t>нения</t>
  </si>
  <si>
    <t>хлеб ржаной</t>
  </si>
  <si>
    <t>хлеб пшеничный</t>
  </si>
  <si>
    <t xml:space="preserve">батон </t>
  </si>
  <si>
    <t>хлеб пшен. в рублен. изделиях</t>
  </si>
  <si>
    <t xml:space="preserve">сухари пшеничные </t>
  </si>
  <si>
    <t>мука пшеничная</t>
  </si>
  <si>
    <t>крупы, в т. ч.</t>
  </si>
  <si>
    <t>гречка</t>
  </si>
  <si>
    <t xml:space="preserve">манная крупа </t>
  </si>
  <si>
    <t>хлопья "Геркулес"</t>
  </si>
  <si>
    <t xml:space="preserve">перловка </t>
  </si>
  <si>
    <t xml:space="preserve">горох </t>
  </si>
  <si>
    <t xml:space="preserve">фасоль </t>
  </si>
  <si>
    <t>кукуруза консервированная</t>
  </si>
  <si>
    <t xml:space="preserve"> горошек зеленый консерв. </t>
  </si>
  <si>
    <t>макаронные изделия</t>
  </si>
  <si>
    <t xml:space="preserve">овощи свежие, зелень, в т.ч. </t>
  </si>
  <si>
    <t>огурец свежий</t>
  </si>
  <si>
    <t>помидор свежий</t>
  </si>
  <si>
    <t>перец сладкий свежий</t>
  </si>
  <si>
    <t>капуста свежая белокочан.</t>
  </si>
  <si>
    <t xml:space="preserve">свекла </t>
  </si>
  <si>
    <t>лук репчатый</t>
  </si>
  <si>
    <t>петрушка (корень)</t>
  </si>
  <si>
    <t xml:space="preserve">зелень </t>
  </si>
  <si>
    <t xml:space="preserve">лук зеленый </t>
  </si>
  <si>
    <t>кабачки, баклажаны</t>
  </si>
  <si>
    <t>огурцы консервированные</t>
  </si>
  <si>
    <t>томат-пюре</t>
  </si>
  <si>
    <t>фрукты (плоды) свежие</t>
  </si>
  <si>
    <t>апельсин</t>
  </si>
  <si>
    <t>бананы</t>
  </si>
  <si>
    <t>мандарины</t>
  </si>
  <si>
    <t xml:space="preserve">лимон </t>
  </si>
  <si>
    <t>клюква с/м</t>
  </si>
  <si>
    <t xml:space="preserve">фрукты (плоды) сухие, в т.ч. </t>
  </si>
  <si>
    <t>курага</t>
  </si>
  <si>
    <t>чернослив</t>
  </si>
  <si>
    <t xml:space="preserve">изюм </t>
  </si>
  <si>
    <t>смесь сухофруктов</t>
  </si>
  <si>
    <t xml:space="preserve">шиповник </t>
  </si>
  <si>
    <t>мясо 1-й категории</t>
  </si>
  <si>
    <t xml:space="preserve">субпродукты </t>
  </si>
  <si>
    <t>сердце</t>
  </si>
  <si>
    <t xml:space="preserve">печень </t>
  </si>
  <si>
    <t>птица</t>
  </si>
  <si>
    <t>рыба</t>
  </si>
  <si>
    <t>сельдь м/с</t>
  </si>
  <si>
    <t xml:space="preserve">консервы рыбные </t>
  </si>
  <si>
    <t xml:space="preserve">сгущенное молоко </t>
  </si>
  <si>
    <t>кисломолочные напитки</t>
  </si>
  <si>
    <t xml:space="preserve">яйцо </t>
  </si>
  <si>
    <t>кондитерские изделия, в т.ч.</t>
  </si>
  <si>
    <t>мармелад, зефир, пастила</t>
  </si>
  <si>
    <t xml:space="preserve">шоколадные конфеты </t>
  </si>
  <si>
    <t>вафли</t>
  </si>
  <si>
    <t xml:space="preserve">пряники </t>
  </si>
  <si>
    <t xml:space="preserve">печенье </t>
  </si>
  <si>
    <t>джем, повидло</t>
  </si>
  <si>
    <t xml:space="preserve">чай </t>
  </si>
  <si>
    <t xml:space="preserve">какао-порошок </t>
  </si>
  <si>
    <t>кофе (кофейный напиток)</t>
  </si>
  <si>
    <t>дрожжи хлебопекарные</t>
  </si>
  <si>
    <t xml:space="preserve">крахмах </t>
  </si>
  <si>
    <t>соль</t>
  </si>
  <si>
    <t xml:space="preserve">специи </t>
  </si>
  <si>
    <t>Замена (в соответствии с прил. 11 СанПиН 2.3/2.4.3590-20): </t>
  </si>
  <si>
    <t>молоко - 528 гр.</t>
  </si>
  <si>
    <t>40 гр. сгущенного молока-100 гр. цельного молока</t>
  </si>
  <si>
    <t>сухие фрукты</t>
  </si>
  <si>
    <t xml:space="preserve">картофель </t>
  </si>
  <si>
    <t>176,1 гр. белок. Капусты - 158,6 гр. Картофеля</t>
  </si>
  <si>
    <t>мясо</t>
  </si>
  <si>
    <t xml:space="preserve">соки плодоовощные, в т. ч. инстантные напитки  </t>
  </si>
  <si>
    <t>брусника с/м</t>
  </si>
  <si>
    <t>черная смородина с/м</t>
  </si>
  <si>
    <t xml:space="preserve">соки плодоовощные </t>
  </si>
  <si>
    <t xml:space="preserve">                                              Средний набор продуктов по дням возрстной группы 12 лет и страше (нетто) </t>
  </si>
  <si>
    <t>вишня с/м</t>
  </si>
  <si>
    <t>черная смородина</t>
  </si>
  <si>
    <t>100 гр. сгущенного молока-250 гр. цельного молока</t>
  </si>
  <si>
    <t>54, % с учетом замены</t>
  </si>
  <si>
    <t xml:space="preserve">189,6 гр.фруктов=41,8 гр. Сухофруктов </t>
  </si>
  <si>
    <t>33,5% с учетом замены</t>
  </si>
  <si>
    <t xml:space="preserve">           норма</t>
  </si>
  <si>
    <t xml:space="preserve">   отклонения </t>
  </si>
  <si>
    <t xml:space="preserve">        в граммах </t>
  </si>
  <si>
    <t xml:space="preserve">          норма</t>
  </si>
  <si>
    <t>хлеб пшеничный,.ч. в т</t>
  </si>
  <si>
    <t>хлеб пшеничный порц.</t>
  </si>
  <si>
    <t xml:space="preserve">фрукты (плоды) свежие,  в т. ч. </t>
  </si>
  <si>
    <t>54,6% с учетом замены</t>
  </si>
  <si>
    <t xml:space="preserve">молоко - </t>
  </si>
  <si>
    <t>147,6гр.фруктов=32,5 сухофруктов</t>
  </si>
  <si>
    <t>39% с учетом замены</t>
  </si>
  <si>
    <t>51,6 гр. птицы=53,2 гр. мяса</t>
  </si>
  <si>
    <t>61,9 % с учетом замены</t>
  </si>
  <si>
    <t xml:space="preserve">70% с учетом замены </t>
  </si>
  <si>
    <t>70% с учетом замены</t>
  </si>
  <si>
    <t>300-82,8=217,2</t>
  </si>
  <si>
    <t>83 % с учетом замены</t>
  </si>
  <si>
    <t>147,6 гр. капусты б/к=133 гр. картофеля</t>
  </si>
  <si>
    <t>53 гр.зелен.горошка - 82,8 гр. картофеля</t>
  </si>
  <si>
    <t>70%  с учетом замены</t>
  </si>
  <si>
    <t>217,2-133=84,3</t>
  </si>
  <si>
    <t>66,3% с учетом замены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</si>
</sst>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color rgb="FF2C2D2E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2C2D2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2C2D2E"/>
      <name val="Arial"/>
      <family val="2"/>
      <charset val="204"/>
    </font>
    <font>
      <sz val="12"/>
      <color rgb="FF2C2D2E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4">
    <xf numFmtId="0" fontId="0" fillId="0" borderId="0" xfId="0"/>
    <xf numFmtId="0" fontId="1" fillId="2" borderId="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/>
    <xf numFmtId="49" fontId="1" fillId="2" borderId="14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wrapText="1"/>
    </xf>
    <xf numFmtId="2" fontId="2" fillId="2" borderId="55" xfId="0" applyNumberFormat="1" applyFont="1" applyFill="1" applyBorder="1" applyAlignment="1">
      <alignment horizontal="center" wrapText="1"/>
    </xf>
    <xf numFmtId="2" fontId="5" fillId="2" borderId="55" xfId="0" applyNumberFormat="1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2" fontId="5" fillId="2" borderId="14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/>
    <xf numFmtId="0" fontId="4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164" fontId="4" fillId="2" borderId="4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8" xfId="0" applyFont="1" applyFill="1" applyBorder="1" applyAlignment="1">
      <alignment horizontal="justify" vertical="top" wrapText="1"/>
    </xf>
    <xf numFmtId="0" fontId="2" fillId="2" borderId="12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justify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3" fillId="0" borderId="0" xfId="0" applyFont="1"/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top" wrapText="1"/>
    </xf>
    <xf numFmtId="164" fontId="8" fillId="2" borderId="31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 vertical="top" wrapText="1"/>
    </xf>
    <xf numFmtId="164" fontId="9" fillId="2" borderId="2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top" wrapText="1"/>
    </xf>
    <xf numFmtId="0" fontId="2" fillId="2" borderId="5" xfId="0" applyFont="1" applyFill="1" applyBorder="1"/>
    <xf numFmtId="0" fontId="1" fillId="2" borderId="31" xfId="0" applyFont="1" applyFill="1" applyBorder="1"/>
    <xf numFmtId="0" fontId="4" fillId="2" borderId="4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164" fontId="8" fillId="2" borderId="14" xfId="0" applyNumberFormat="1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3" fillId="2" borderId="4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12" fillId="0" borderId="14" xfId="0" applyFont="1" applyBorder="1"/>
    <xf numFmtId="0" fontId="12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/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9" fillId="0" borderId="9" xfId="0" applyFont="1" applyBorder="1"/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3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5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2" fontId="9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/>
    <xf numFmtId="0" fontId="1" fillId="0" borderId="11" xfId="0" applyFont="1" applyBorder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1" fillId="0" borderId="47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3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2" fontId="4" fillId="0" borderId="2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2" fontId="8" fillId="0" borderId="11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4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4" fillId="0" borderId="5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8" fillId="0" borderId="2" xfId="0" applyNumberFormat="1" applyFont="1" applyBorder="1" applyAlignment="1">
      <alignment horizontal="center" vertical="top" wrapText="1"/>
    </xf>
    <xf numFmtId="2" fontId="8" fillId="0" borderId="14" xfId="0" applyNumberFormat="1" applyFont="1" applyBorder="1" applyAlignment="1">
      <alignment horizontal="center" vertical="top" wrapText="1"/>
    </xf>
    <xf numFmtId="2" fontId="8" fillId="0" borderId="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justify" vertical="top" wrapText="1"/>
    </xf>
    <xf numFmtId="164" fontId="8" fillId="0" borderId="31" xfId="0" applyNumberFormat="1" applyFont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8" xfId="0" applyFont="1" applyBorder="1"/>
    <xf numFmtId="49" fontId="1" fillId="0" borderId="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0" fontId="1" fillId="0" borderId="42" xfId="0" applyFont="1" applyBorder="1"/>
    <xf numFmtId="0" fontId="9" fillId="0" borderId="0" xfId="0" applyFont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 applyAlignment="1">
      <alignment horizontal="center"/>
    </xf>
    <xf numFmtId="0" fontId="2" fillId="0" borderId="55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1" fillId="0" borderId="31" xfId="0" applyFont="1" applyBorder="1"/>
    <xf numFmtId="0" fontId="9" fillId="0" borderId="9" xfId="0" applyFont="1" applyBorder="1" applyAlignment="1">
      <alignment horizontal="center"/>
    </xf>
    <xf numFmtId="0" fontId="4" fillId="0" borderId="35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31" xfId="0" applyFont="1" applyBorder="1" applyAlignment="1">
      <alignment wrapText="1"/>
    </xf>
    <xf numFmtId="0" fontId="4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1" fillId="0" borderId="14" xfId="0" applyFont="1" applyBorder="1" applyAlignment="1">
      <alignment horizontal="left" vertical="top" wrapText="1"/>
    </xf>
    <xf numFmtId="2" fontId="4" fillId="0" borderId="35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4" fillId="0" borderId="14" xfId="0" applyFont="1" applyBorder="1"/>
    <xf numFmtId="0" fontId="1" fillId="0" borderId="19" xfId="0" applyFont="1" applyBorder="1" applyAlignment="1">
      <alignment horizontal="left" vertical="top" wrapText="1"/>
    </xf>
    <xf numFmtId="0" fontId="1" fillId="0" borderId="60" xfId="0" applyFont="1" applyBorder="1"/>
    <xf numFmtId="0" fontId="3" fillId="0" borderId="0" xfId="0" applyFont="1" applyAlignment="1">
      <alignment horizontal="left"/>
    </xf>
    <xf numFmtId="0" fontId="4" fillId="0" borderId="3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top" wrapText="1"/>
    </xf>
    <xf numFmtId="0" fontId="4" fillId="0" borderId="65" xfId="0" applyFont="1" applyBorder="1" applyAlignment="1">
      <alignment horizontal="center" vertical="top" wrapText="1"/>
    </xf>
    <xf numFmtId="2" fontId="2" fillId="0" borderId="55" xfId="0" applyNumberFormat="1" applyFont="1" applyBorder="1" applyAlignment="1">
      <alignment horizontal="center" wrapText="1"/>
    </xf>
    <xf numFmtId="0" fontId="2" fillId="0" borderId="14" xfId="0" applyFont="1" applyBorder="1"/>
    <xf numFmtId="2" fontId="5" fillId="0" borderId="55" xfId="0" applyNumberFormat="1" applyFont="1" applyBorder="1" applyAlignment="1">
      <alignment horizontal="center" wrapText="1"/>
    </xf>
    <xf numFmtId="0" fontId="2" fillId="0" borderId="10" xfId="0" applyFont="1" applyBorder="1"/>
    <xf numFmtId="2" fontId="5" fillId="0" borderId="13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wrapText="1"/>
    </xf>
    <xf numFmtId="0" fontId="6" fillId="0" borderId="0" xfId="0" applyFont="1"/>
    <xf numFmtId="0" fontId="5" fillId="0" borderId="10" xfId="0" applyFont="1" applyBorder="1"/>
    <xf numFmtId="2" fontId="5" fillId="0" borderId="6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4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0" xfId="0" applyFont="1"/>
    <xf numFmtId="0" fontId="2" fillId="0" borderId="7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5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2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5" xfId="0" applyFont="1" applyFill="1" applyBorder="1"/>
    <xf numFmtId="0" fontId="4" fillId="0" borderId="2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58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9" fillId="0" borderId="9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justify" vertical="top" wrapText="1"/>
    </xf>
    <xf numFmtId="2" fontId="2" fillId="0" borderId="13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9" fillId="0" borderId="14" xfId="0" applyNumberFormat="1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0" fontId="1" fillId="0" borderId="9" xfId="0" applyFont="1" applyFill="1" applyBorder="1" applyAlignment="1">
      <alignment horizontal="justify" vertical="top" wrapText="1"/>
    </xf>
    <xf numFmtId="0" fontId="1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1" fillId="0" borderId="6" xfId="0" applyFont="1" applyFill="1" applyBorder="1"/>
    <xf numFmtId="0" fontId="1" fillId="0" borderId="3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wrapText="1"/>
    </xf>
    <xf numFmtId="164" fontId="1" fillId="0" borderId="34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0" xfId="0" applyFont="1" applyFill="1"/>
    <xf numFmtId="0" fontId="4" fillId="0" borderId="40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2" fontId="9" fillId="0" borderId="11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7" xfId="0" applyFont="1" applyFill="1" applyBorder="1"/>
    <xf numFmtId="0" fontId="1" fillId="0" borderId="11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Fill="1" applyBorder="1"/>
    <xf numFmtId="0" fontId="9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47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wrapText="1"/>
    </xf>
    <xf numFmtId="0" fontId="1" fillId="0" borderId="4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2" fontId="9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/>
    <xf numFmtId="49" fontId="1" fillId="0" borderId="4" xfId="0" applyNumberFormat="1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51" xfId="0" applyFont="1" applyFill="1" applyBorder="1" applyAlignment="1">
      <alignment horizont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top" wrapText="1"/>
    </xf>
    <xf numFmtId="2" fontId="8" fillId="0" borderId="11" xfId="0" applyNumberFormat="1" applyFont="1" applyFill="1" applyBorder="1" applyAlignment="1">
      <alignment horizontal="center" vertical="top" wrapText="1"/>
    </xf>
    <xf numFmtId="2" fontId="8" fillId="0" borderId="10" xfId="0" applyNumberFormat="1" applyFont="1" applyFill="1" applyBorder="1" applyAlignment="1">
      <alignment horizontal="center" vertical="top" wrapText="1"/>
    </xf>
    <xf numFmtId="2" fontId="8" fillId="0" borderId="13" xfId="0" applyNumberFormat="1" applyFont="1" applyFill="1" applyBorder="1" applyAlignment="1">
      <alignment horizontal="center" vertical="top" wrapText="1"/>
    </xf>
    <xf numFmtId="2" fontId="8" fillId="0" borderId="12" xfId="0" applyNumberFormat="1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4" fillId="0" borderId="48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justify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/>
    <xf numFmtId="0" fontId="9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5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8" fillId="0" borderId="2" xfId="0" applyNumberFormat="1" applyFont="1" applyFill="1" applyBorder="1" applyAlignment="1">
      <alignment horizontal="center" vertical="top" wrapText="1"/>
    </xf>
    <xf numFmtId="2" fontId="8" fillId="0" borderId="14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wrapText="1"/>
    </xf>
    <xf numFmtId="164" fontId="8" fillId="0" borderId="31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top" wrapText="1"/>
    </xf>
    <xf numFmtId="0" fontId="1" fillId="0" borderId="8" xfId="0" applyFont="1" applyFill="1" applyBorder="1"/>
    <xf numFmtId="49" fontId="1" fillId="0" borderId="2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wrapText="1"/>
    </xf>
    <xf numFmtId="0" fontId="1" fillId="0" borderId="53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4" xfId="0" applyFont="1" applyFill="1" applyBorder="1"/>
    <xf numFmtId="0" fontId="2" fillId="0" borderId="1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top" wrapText="1"/>
    </xf>
    <xf numFmtId="0" fontId="9" fillId="0" borderId="13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164" fontId="1" fillId="0" borderId="4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2" fontId="9" fillId="0" borderId="12" xfId="0" applyNumberFormat="1" applyFont="1" applyFill="1" applyBorder="1" applyAlignment="1">
      <alignment horizontal="center"/>
    </xf>
    <xf numFmtId="0" fontId="3" fillId="0" borderId="0" xfId="0" applyFont="1" applyFill="1"/>
    <xf numFmtId="0" fontId="5" fillId="0" borderId="10" xfId="0" applyFont="1" applyFill="1" applyBorder="1" applyAlignment="1">
      <alignment horizontal="justify" vertical="top" wrapText="1"/>
    </xf>
    <xf numFmtId="0" fontId="1" fillId="0" borderId="15" xfId="0" applyFont="1" applyFill="1" applyBorder="1" applyAlignment="1">
      <alignment horizontal="left" vertical="top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justify" vertical="top" wrapText="1"/>
    </xf>
    <xf numFmtId="0" fontId="4" fillId="0" borderId="29" xfId="0" applyFont="1" applyFill="1" applyBorder="1" applyAlignment="1">
      <alignment horizontal="center" vertical="top" wrapText="1"/>
    </xf>
    <xf numFmtId="0" fontId="4" fillId="0" borderId="5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top" wrapText="1"/>
    </xf>
    <xf numFmtId="0" fontId="1" fillId="0" borderId="42" xfId="0" applyFont="1" applyFill="1" applyBorder="1"/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 wrapText="1"/>
    </xf>
    <xf numFmtId="2" fontId="2" fillId="0" borderId="55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2" fontId="5" fillId="0" borderId="55" xfId="0" applyNumberFormat="1" applyFont="1" applyFill="1" applyBorder="1" applyAlignment="1">
      <alignment horizontal="center" wrapText="1"/>
    </xf>
    <xf numFmtId="0" fontId="2" fillId="0" borderId="10" xfId="0" applyFont="1" applyFill="1" applyBorder="1"/>
    <xf numFmtId="2" fontId="5" fillId="0" borderId="13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164" fontId="2" fillId="0" borderId="55" xfId="0" applyNumberFormat="1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2" fontId="5" fillId="0" borderId="14" xfId="0" applyNumberFormat="1" applyFont="1" applyFill="1" applyBorder="1" applyAlignment="1">
      <alignment horizontal="center" wrapText="1"/>
    </xf>
    <xf numFmtId="0" fontId="5" fillId="0" borderId="10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14" xfId="0" applyFont="1" applyFill="1" applyBorder="1"/>
    <xf numFmtId="2" fontId="5" fillId="0" borderId="4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0" fontId="9" fillId="0" borderId="3" xfId="0" applyFont="1" applyBorder="1"/>
    <xf numFmtId="0" fontId="14" fillId="0" borderId="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2" fillId="0" borderId="5" xfId="0" applyFont="1" applyBorder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4" fillId="0" borderId="67" xfId="0" applyFont="1" applyBorder="1" applyAlignment="1">
      <alignment vertical="top" wrapText="1"/>
    </xf>
    <xf numFmtId="0" fontId="9" fillId="4" borderId="14" xfId="0" applyFont="1" applyFill="1" applyBorder="1" applyAlignment="1">
      <alignment horizontal="center"/>
    </xf>
    <xf numFmtId="0" fontId="9" fillId="4" borderId="3" xfId="0" applyFont="1" applyFill="1" applyBorder="1" applyAlignment="1">
      <alignment vertical="top" wrapText="1"/>
    </xf>
    <xf numFmtId="164" fontId="4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9" fillId="4" borderId="31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12" fillId="2" borderId="0" xfId="0" applyFont="1" applyFill="1"/>
    <xf numFmtId="0" fontId="12" fillId="2" borderId="14" xfId="0" applyFont="1" applyFill="1" applyBorder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/>
    </xf>
    <xf numFmtId="0" fontId="0" fillId="0" borderId="0" xfId="0" applyAlignment="1">
      <alignment horizontal="center"/>
    </xf>
    <xf numFmtId="0" fontId="9" fillId="4" borderId="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0" fontId="12" fillId="4" borderId="3" xfId="0" applyFont="1" applyFill="1" applyBorder="1"/>
    <xf numFmtId="0" fontId="9" fillId="0" borderId="7" xfId="0" applyFont="1" applyBorder="1"/>
    <xf numFmtId="0" fontId="9" fillId="2" borderId="8" xfId="0" applyFont="1" applyFill="1" applyBorder="1"/>
    <xf numFmtId="0" fontId="9" fillId="4" borderId="6" xfId="0" applyFont="1" applyFill="1" applyBorder="1"/>
    <xf numFmtId="0" fontId="4" fillId="0" borderId="4" xfId="0" applyFont="1" applyBorder="1"/>
    <xf numFmtId="0" fontId="18" fillId="2" borderId="19" xfId="0" applyFont="1" applyFill="1" applyBorder="1"/>
    <xf numFmtId="0" fontId="18" fillId="2" borderId="36" xfId="0" applyFont="1" applyFill="1" applyBorder="1"/>
    <xf numFmtId="0" fontId="4" fillId="0" borderId="3" xfId="0" applyFont="1" applyBorder="1"/>
    <xf numFmtId="164" fontId="4" fillId="0" borderId="14" xfId="0" applyNumberFormat="1" applyFont="1" applyBorder="1"/>
    <xf numFmtId="0" fontId="4" fillId="0" borderId="0" xfId="0" applyFont="1"/>
    <xf numFmtId="0" fontId="4" fillId="0" borderId="31" xfId="0" applyFont="1" applyBorder="1"/>
    <xf numFmtId="0" fontId="4" fillId="4" borderId="14" xfId="0" applyFont="1" applyFill="1" applyBorder="1"/>
    <xf numFmtId="0" fontId="4" fillId="4" borderId="4" xfId="0" applyFont="1" applyFill="1" applyBorder="1"/>
    <xf numFmtId="0" fontId="4" fillId="4" borderId="3" xfId="0" applyFont="1" applyFill="1" applyBorder="1"/>
    <xf numFmtId="0" fontId="4" fillId="4" borderId="2" xfId="0" applyFont="1" applyFill="1" applyBorder="1"/>
    <xf numFmtId="164" fontId="4" fillId="4" borderId="14" xfId="0" applyNumberFormat="1" applyFont="1" applyFill="1" applyBorder="1"/>
    <xf numFmtId="0" fontId="4" fillId="2" borderId="14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2" xfId="0" applyFont="1" applyFill="1" applyBorder="1"/>
    <xf numFmtId="164" fontId="4" fillId="2" borderId="14" xfId="0" applyNumberFormat="1" applyFont="1" applyFill="1" applyBorder="1"/>
    <xf numFmtId="0" fontId="4" fillId="4" borderId="0" xfId="0" applyFont="1" applyFill="1"/>
    <xf numFmtId="0" fontId="4" fillId="4" borderId="31" xfId="0" applyFont="1" applyFill="1" applyBorder="1"/>
    <xf numFmtId="0" fontId="4" fillId="0" borderId="6" xfId="0" applyFont="1" applyBorder="1"/>
    <xf numFmtId="0" fontId="4" fillId="4" borderId="5" xfId="0" applyFont="1" applyFill="1" applyBorder="1"/>
    <xf numFmtId="0" fontId="19" fillId="0" borderId="0" xfId="0" applyFont="1"/>
    <xf numFmtId="0" fontId="19" fillId="4" borderId="0" xfId="0" applyFont="1" applyFill="1"/>
    <xf numFmtId="0" fontId="19" fillId="2" borderId="0" xfId="0" applyFont="1" applyFill="1"/>
    <xf numFmtId="9" fontId="19" fillId="0" borderId="0" xfId="0" applyNumberFormat="1" applyFont="1"/>
    <xf numFmtId="0" fontId="19" fillId="0" borderId="0" xfId="0" applyFont="1" applyAlignment="1">
      <alignment vertical="top" wrapText="1"/>
    </xf>
    <xf numFmtId="0" fontId="21" fillId="0" borderId="0" xfId="0" applyFont="1"/>
    <xf numFmtId="0" fontId="20" fillId="0" borderId="0" xfId="0" applyFont="1" applyAlignment="1">
      <alignment vertical="top"/>
    </xf>
    <xf numFmtId="0" fontId="20" fillId="0" borderId="0" xfId="0" applyFont="1"/>
    <xf numFmtId="0" fontId="19" fillId="0" borderId="0" xfId="0" applyFont="1" applyAlignment="1">
      <alignment vertical="top"/>
    </xf>
    <xf numFmtId="0" fontId="9" fillId="4" borderId="8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0" fontId="12" fillId="4" borderId="14" xfId="0" applyFont="1" applyFill="1" applyBorder="1"/>
    <xf numFmtId="0" fontId="12" fillId="2" borderId="14" xfId="0" applyFont="1" applyFill="1" applyBorder="1"/>
    <xf numFmtId="0" fontId="18" fillId="2" borderId="42" xfId="0" applyFont="1" applyFill="1" applyBorder="1"/>
    <xf numFmtId="0" fontId="18" fillId="2" borderId="29" xfId="0" applyFont="1" applyFill="1" applyBorder="1"/>
    <xf numFmtId="0" fontId="18" fillId="2" borderId="20" xfId="0" applyFont="1" applyFill="1" applyBorder="1"/>
    <xf numFmtId="0" fontId="18" fillId="2" borderId="70" xfId="0" applyFont="1" applyFill="1" applyBorder="1"/>
    <xf numFmtId="0" fontId="18" fillId="2" borderId="14" xfId="0" applyFont="1" applyFill="1" applyBorder="1"/>
    <xf numFmtId="0" fontId="18" fillId="2" borderId="4" xfId="0" applyFont="1" applyFill="1" applyBorder="1"/>
    <xf numFmtId="0" fontId="18" fillId="2" borderId="5" xfId="0" applyFont="1" applyFill="1" applyBorder="1"/>
    <xf numFmtId="0" fontId="18" fillId="2" borderId="69" xfId="0" applyFont="1" applyFill="1" applyBorder="1"/>
    <xf numFmtId="0" fontId="18" fillId="2" borderId="3" xfId="0" applyFont="1" applyFill="1" applyBorder="1"/>
    <xf numFmtId="0" fontId="18" fillId="2" borderId="0" xfId="0" applyFon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4" fillId="4" borderId="4" xfId="0" applyFont="1" applyFill="1" applyBorder="1" applyAlignment="1">
      <alignment horizontal="center" vertical="top" wrapText="1"/>
    </xf>
    <xf numFmtId="0" fontId="18" fillId="4" borderId="14" xfId="0" applyFont="1" applyFill="1" applyBorder="1"/>
    <xf numFmtId="0" fontId="18" fillId="4" borderId="4" xfId="0" applyFont="1" applyFill="1" applyBorder="1"/>
    <xf numFmtId="0" fontId="4" fillId="4" borderId="14" xfId="0" applyFont="1" applyFill="1" applyBorder="1" applyAlignment="1">
      <alignment horizontal="center" vertical="top" wrapText="1"/>
    </xf>
    <xf numFmtId="0" fontId="18" fillId="4" borderId="5" xfId="0" applyFont="1" applyFill="1" applyBorder="1"/>
    <xf numFmtId="0" fontId="18" fillId="4" borderId="69" xfId="0" applyFont="1" applyFill="1" applyBorder="1"/>
    <xf numFmtId="164" fontId="4" fillId="0" borderId="1" xfId="0" applyNumberFormat="1" applyFont="1" applyBorder="1"/>
    <xf numFmtId="0" fontId="18" fillId="2" borderId="71" xfId="0" applyFont="1" applyFill="1" applyBorder="1"/>
    <xf numFmtId="0" fontId="4" fillId="0" borderId="11" xfId="0" applyFont="1" applyBorder="1"/>
    <xf numFmtId="0" fontId="18" fillId="2" borderId="10" xfId="0" applyFont="1" applyFill="1" applyBorder="1"/>
    <xf numFmtId="0" fontId="18" fillId="2" borderId="13" xfId="0" applyFont="1" applyFill="1" applyBorder="1"/>
    <xf numFmtId="0" fontId="4" fillId="0" borderId="14" xfId="0" applyFont="1" applyFill="1" applyBorder="1"/>
    <xf numFmtId="0" fontId="19" fillId="0" borderId="0" xfId="0" applyFont="1" applyFill="1"/>
    <xf numFmtId="0" fontId="20" fillId="0" borderId="0" xfId="0" applyFont="1" applyBorder="1"/>
    <xf numFmtId="0" fontId="20" fillId="0" borderId="0" xfId="0" applyFont="1" applyBorder="1" applyAlignment="1">
      <alignment vertical="top"/>
    </xf>
    <xf numFmtId="0" fontId="21" fillId="0" borderId="0" xfId="0" applyFont="1" applyBorder="1"/>
    <xf numFmtId="0" fontId="15" fillId="2" borderId="0" xfId="0" applyFont="1" applyFill="1" applyBorder="1"/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9" fillId="0" borderId="0" xfId="0" applyFont="1" applyBorder="1"/>
    <xf numFmtId="0" fontId="19" fillId="0" borderId="0" xfId="0" applyFont="1" applyBorder="1" applyAlignment="1">
      <alignment vertical="top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top"/>
    </xf>
    <xf numFmtId="0" fontId="19" fillId="0" borderId="0" xfId="0" applyFont="1" applyFill="1" applyBorder="1"/>
    <xf numFmtId="0" fontId="19" fillId="0" borderId="0" xfId="0" applyFont="1" applyFill="1" applyBorder="1" applyAlignment="1">
      <alignment vertical="top"/>
    </xf>
    <xf numFmtId="0" fontId="12" fillId="0" borderId="0" xfId="0" applyFont="1" applyFill="1"/>
    <xf numFmtId="0" fontId="9" fillId="0" borderId="6" xfId="0" applyFont="1" applyBorder="1" applyAlignment="1">
      <alignment vertical="top" wrapText="1"/>
    </xf>
    <xf numFmtId="0" fontId="9" fillId="0" borderId="31" xfId="0" applyFont="1" applyBorder="1"/>
    <xf numFmtId="0" fontId="9" fillId="0" borderId="0" xfId="0" applyFont="1" applyBorder="1"/>
    <xf numFmtId="0" fontId="9" fillId="4" borderId="5" xfId="0" applyFont="1" applyFill="1" applyBorder="1"/>
    <xf numFmtId="0" fontId="9" fillId="2" borderId="9" xfId="0" applyFont="1" applyFill="1" applyBorder="1"/>
    <xf numFmtId="0" fontId="9" fillId="2" borderId="2" xfId="0" applyFont="1" applyFill="1" applyBorder="1"/>
    <xf numFmtId="0" fontId="9" fillId="2" borderId="4" xfId="0" applyFont="1" applyFill="1" applyBorder="1" applyAlignment="1">
      <alignment horizontal="center"/>
    </xf>
    <xf numFmtId="9" fontId="9" fillId="2" borderId="14" xfId="0" applyNumberFormat="1" applyFont="1" applyFill="1" applyBorder="1"/>
    <xf numFmtId="9" fontId="9" fillId="2" borderId="4" xfId="0" applyNumberFormat="1" applyFont="1" applyFill="1" applyBorder="1"/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70" xfId="0" applyFont="1" applyFill="1" applyBorder="1" applyAlignment="1">
      <alignment horizontal="center"/>
    </xf>
    <xf numFmtId="9" fontId="9" fillId="2" borderId="14" xfId="0" applyNumberFormat="1" applyFont="1" applyFill="1" applyBorder="1" applyAlignment="1">
      <alignment horizontal="center"/>
    </xf>
    <xf numFmtId="9" fontId="9" fillId="2" borderId="4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71" xfId="0" applyFont="1" applyFill="1" applyBorder="1" applyAlignment="1">
      <alignment horizontal="center"/>
    </xf>
    <xf numFmtId="0" fontId="4" fillId="2" borderId="7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18" fillId="2" borderId="27" xfId="0" applyFont="1" applyFill="1" applyBorder="1"/>
    <xf numFmtId="0" fontId="18" fillId="2" borderId="68" xfId="0" applyFont="1" applyFill="1" applyBorder="1"/>
    <xf numFmtId="0" fontId="4" fillId="0" borderId="7" xfId="0" applyFont="1" applyBorder="1"/>
    <xf numFmtId="0" fontId="4" fillId="0" borderId="1" xfId="0" applyFont="1" applyBorder="1"/>
    <xf numFmtId="0" fontId="4" fillId="0" borderId="10" xfId="0" applyFont="1" applyBorder="1"/>
    <xf numFmtId="0" fontId="18" fillId="2" borderId="26" xfId="0" applyFont="1" applyFill="1" applyBorder="1"/>
    <xf numFmtId="0" fontId="18" fillId="2" borderId="22" xfId="0" applyFont="1" applyFill="1" applyBorder="1"/>
    <xf numFmtId="0" fontId="18" fillId="2" borderId="72" xfId="0" applyFont="1" applyFill="1" applyBorder="1"/>
    <xf numFmtId="0" fontId="19" fillId="2" borderId="0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1" fillId="0" borderId="3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left" vertical="top" wrapText="1"/>
    </xf>
    <xf numFmtId="0" fontId="20" fillId="0" borderId="0" xfId="0" applyFont="1"/>
    <xf numFmtId="0" fontId="9" fillId="0" borderId="2" xfId="0" applyFont="1" applyBorder="1" applyAlignment="1">
      <alignment vertical="top" wrapText="1"/>
    </xf>
    <xf numFmtId="0" fontId="12" fillId="0" borderId="3" xfId="0" applyFont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0" fontId="2" fillId="2" borderId="12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19" fillId="0" borderId="3" xfId="0" applyFont="1" applyBorder="1"/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&#1057;%20&#1057;&#1067;&#1056;&#1068;&#1045;&#1042;&#1050;&#1054;&#1049;%2008.02.23/&#1052;&#1045;&#1053;&#1070;%20&#1048;%20&#1057;&#1067;&#1056;&#1068;&#1045;&#1042;&#1040;&#1071;%20&#1089;&#1090;&#1072;&#1088;&#1096;&#1072;&#1103;%20&#1075;&#1088;&#1091;&#1087;&#1087;&#1072;%202.09.2022%20&#1085;&#1077;&#1090;&#1090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 12 ЛЕТ И СТАРШЕ"/>
      <sheetName val="Сводная"/>
      <sheetName val="1-ый день"/>
      <sheetName val="2-ой день"/>
      <sheetName val="3-ий день"/>
      <sheetName val="4-й день"/>
      <sheetName val="5-ый день"/>
      <sheetName val="6-ой день"/>
      <sheetName val="7-ой день"/>
      <sheetName val="8-ой день"/>
      <sheetName val="9-ый день"/>
      <sheetName val="10-ый день"/>
      <sheetName val="11-ый день"/>
      <sheetName val="12-й день"/>
    </sheetNames>
    <sheetDataSet>
      <sheetData sheetId="0"/>
      <sheetData sheetId="1"/>
      <sheetData sheetId="2">
        <row r="4">
          <cell r="L4">
            <v>106</v>
          </cell>
        </row>
        <row r="84">
          <cell r="L84">
            <v>0</v>
          </cell>
        </row>
        <row r="85">
          <cell r="L85">
            <v>0</v>
          </cell>
        </row>
        <row r="86">
          <cell r="L86">
            <v>0</v>
          </cell>
        </row>
        <row r="87">
          <cell r="L87">
            <v>0</v>
          </cell>
        </row>
        <row r="88">
          <cell r="L88">
            <v>0</v>
          </cell>
        </row>
      </sheetData>
      <sheetData sheetId="3">
        <row r="4">
          <cell r="M4">
            <v>145</v>
          </cell>
        </row>
      </sheetData>
      <sheetData sheetId="4">
        <row r="4">
          <cell r="K4">
            <v>110</v>
          </cell>
        </row>
      </sheetData>
      <sheetData sheetId="5">
        <row r="4">
          <cell r="M4">
            <v>86</v>
          </cell>
        </row>
      </sheetData>
      <sheetData sheetId="6">
        <row r="4">
          <cell r="M4">
            <v>130</v>
          </cell>
        </row>
      </sheetData>
      <sheetData sheetId="7">
        <row r="4">
          <cell r="N4">
            <v>118</v>
          </cell>
        </row>
      </sheetData>
      <sheetData sheetId="8">
        <row r="4">
          <cell r="L4">
            <v>70</v>
          </cell>
        </row>
      </sheetData>
      <sheetData sheetId="9">
        <row r="4">
          <cell r="M4">
            <v>110</v>
          </cell>
        </row>
      </sheetData>
      <sheetData sheetId="10">
        <row r="4">
          <cell r="L4">
            <v>150</v>
          </cell>
        </row>
      </sheetData>
      <sheetData sheetId="11">
        <row r="4">
          <cell r="N4">
            <v>118</v>
          </cell>
        </row>
      </sheetData>
      <sheetData sheetId="12">
        <row r="4">
          <cell r="N4">
            <v>110</v>
          </cell>
        </row>
      </sheetData>
      <sheetData sheetId="13">
        <row r="4">
          <cell r="N4">
            <v>104</v>
          </cell>
        </row>
        <row r="66">
          <cell r="N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O346"/>
  <sheetViews>
    <sheetView zoomScale="80" zoomScaleNormal="80" workbookViewId="0">
      <selection activeCell="AH14" sqref="AH14"/>
    </sheetView>
  </sheetViews>
  <sheetFormatPr defaultColWidth="9.140625" defaultRowHeight="15"/>
  <cols>
    <col min="1" max="1" width="3.42578125" style="6" customWidth="1"/>
    <col min="2" max="2" width="9.85546875" style="6" customWidth="1"/>
    <col min="3" max="3" width="63" style="6" customWidth="1"/>
    <col min="4" max="4" width="9.5703125" style="6" customWidth="1"/>
    <col min="5" max="5" width="10" style="6" customWidth="1"/>
    <col min="6" max="6" width="9.85546875" style="6" customWidth="1"/>
    <col min="7" max="7" width="9.7109375" style="6" customWidth="1"/>
    <col min="8" max="8" width="10" style="6" customWidth="1"/>
    <col min="9" max="9" width="8.5703125" style="6" customWidth="1"/>
    <col min="10" max="10" width="7.7109375" style="6" customWidth="1"/>
    <col min="11" max="12" width="8.5703125" style="6" customWidth="1"/>
    <col min="13" max="13" width="9.5703125" style="6" customWidth="1"/>
    <col min="14" max="14" width="8.140625" style="6" customWidth="1"/>
    <col min="15" max="15" width="9" style="6" customWidth="1"/>
    <col min="16" max="16" width="9.5703125" style="6" customWidth="1"/>
    <col min="17" max="17" width="9.85546875" style="6" customWidth="1"/>
    <col min="18" max="18" width="8.85546875" style="6" customWidth="1"/>
    <col min="19" max="19" width="8.7109375" style="6" customWidth="1"/>
    <col min="20" max="20" width="13" style="6" customWidth="1"/>
    <col min="21" max="16384" width="9.140625" style="6"/>
  </cols>
  <sheetData>
    <row r="2" spans="2:22" ht="15.75" thickBot="1">
      <c r="B2" s="206"/>
      <c r="C2" s="207" t="s">
        <v>0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8"/>
    </row>
    <row r="3" spans="2:22" ht="15" customHeight="1" thickBot="1">
      <c r="B3" s="976" t="s">
        <v>1</v>
      </c>
      <c r="C3" s="976" t="s">
        <v>2</v>
      </c>
      <c r="D3" s="976" t="s">
        <v>212</v>
      </c>
      <c r="E3" s="962" t="s">
        <v>199</v>
      </c>
      <c r="F3" s="963"/>
      <c r="G3" s="964"/>
      <c r="H3" s="976" t="s">
        <v>211</v>
      </c>
      <c r="I3" s="962" t="s">
        <v>200</v>
      </c>
      <c r="J3" s="963"/>
      <c r="K3" s="963"/>
      <c r="L3" s="963"/>
      <c r="M3" s="964"/>
      <c r="N3" s="962" t="s">
        <v>205</v>
      </c>
      <c r="O3" s="963"/>
      <c r="P3" s="963"/>
      <c r="Q3" s="963"/>
      <c r="R3" s="963"/>
      <c r="S3" s="964"/>
      <c r="T3" s="971" t="s">
        <v>3</v>
      </c>
    </row>
    <row r="4" spans="2:22" ht="29.25" thickBot="1">
      <c r="B4" s="977"/>
      <c r="C4" s="977"/>
      <c r="D4" s="977"/>
      <c r="E4" s="209" t="s">
        <v>4</v>
      </c>
      <c r="F4" s="209" t="s">
        <v>5</v>
      </c>
      <c r="G4" s="209" t="s">
        <v>6</v>
      </c>
      <c r="H4" s="977"/>
      <c r="I4" s="208" t="s">
        <v>201</v>
      </c>
      <c r="J4" s="208" t="s">
        <v>202</v>
      </c>
      <c r="K4" s="208" t="s">
        <v>226</v>
      </c>
      <c r="L4" s="208" t="s">
        <v>203</v>
      </c>
      <c r="M4" s="208" t="s">
        <v>204</v>
      </c>
      <c r="N4" s="208" t="s">
        <v>206</v>
      </c>
      <c r="O4" s="208" t="s">
        <v>207</v>
      </c>
      <c r="P4" s="208" t="s">
        <v>209</v>
      </c>
      <c r="Q4" s="208" t="s">
        <v>210</v>
      </c>
      <c r="R4" s="208" t="s">
        <v>208</v>
      </c>
      <c r="S4" s="208" t="s">
        <v>213</v>
      </c>
      <c r="T4" s="972"/>
      <c r="V4" s="178"/>
    </row>
    <row r="5" spans="2:22">
      <c r="B5" s="210"/>
      <c r="C5" s="449" t="s">
        <v>7</v>
      </c>
      <c r="D5" s="968"/>
      <c r="E5" s="968"/>
      <c r="F5" s="968"/>
      <c r="G5" s="968"/>
      <c r="H5" s="968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973"/>
      <c r="V5" s="178"/>
    </row>
    <row r="6" spans="2:22" ht="15.75" thickBot="1">
      <c r="B6" s="212"/>
      <c r="C6" s="451" t="s">
        <v>8</v>
      </c>
      <c r="D6" s="969"/>
      <c r="E6" s="969"/>
      <c r="F6" s="969"/>
      <c r="G6" s="969"/>
      <c r="H6" s="969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974"/>
      <c r="V6" s="178"/>
    </row>
    <row r="7" spans="2:22" ht="16.5" thickBot="1">
      <c r="B7" s="214"/>
      <c r="C7" s="453" t="s">
        <v>9</v>
      </c>
      <c r="D7" s="454" t="s">
        <v>10</v>
      </c>
      <c r="E7" s="455">
        <v>7.46</v>
      </c>
      <c r="F7" s="456">
        <v>14</v>
      </c>
      <c r="G7" s="455">
        <v>20.9</v>
      </c>
      <c r="H7" s="454">
        <v>239.5</v>
      </c>
      <c r="I7" s="457">
        <v>7.2999999999999995E-2</v>
      </c>
      <c r="J7" s="457">
        <v>9.1999999999999998E-2</v>
      </c>
      <c r="K7" s="458">
        <v>0.32200000000000001</v>
      </c>
      <c r="L7" s="457">
        <v>97</v>
      </c>
      <c r="M7" s="457">
        <v>0.14000000000000001</v>
      </c>
      <c r="N7" s="459">
        <v>187.2</v>
      </c>
      <c r="O7" s="459">
        <v>137</v>
      </c>
      <c r="P7" s="460">
        <v>20.2</v>
      </c>
      <c r="Q7" s="460">
        <v>73</v>
      </c>
      <c r="R7" s="460">
        <v>1.02</v>
      </c>
      <c r="S7" s="460">
        <v>15.44</v>
      </c>
      <c r="T7" s="50" t="s">
        <v>196</v>
      </c>
      <c r="V7" s="178"/>
    </row>
    <row r="8" spans="2:22" ht="16.5" thickBot="1">
      <c r="B8" s="220"/>
      <c r="C8" s="461" t="s">
        <v>11</v>
      </c>
      <c r="D8" s="462" t="s">
        <v>12</v>
      </c>
      <c r="E8" s="463">
        <v>8.5500000000000007</v>
      </c>
      <c r="F8" s="455">
        <v>7.5</v>
      </c>
      <c r="G8" s="454">
        <v>42.32</v>
      </c>
      <c r="H8" s="456">
        <v>271</v>
      </c>
      <c r="I8" s="464">
        <v>0.18</v>
      </c>
      <c r="J8" s="465">
        <v>0.16900000000000001</v>
      </c>
      <c r="K8" s="465">
        <v>7.0000000000000007E-2</v>
      </c>
      <c r="L8" s="466">
        <v>97.09</v>
      </c>
      <c r="M8" s="465">
        <v>1.43</v>
      </c>
      <c r="N8" s="466">
        <v>139.9</v>
      </c>
      <c r="O8" s="465">
        <v>184.12</v>
      </c>
      <c r="P8" s="466">
        <v>52.09</v>
      </c>
      <c r="Q8" s="465">
        <v>302.31</v>
      </c>
      <c r="R8" s="465">
        <v>1.36</v>
      </c>
      <c r="S8" s="467">
        <v>11.95</v>
      </c>
      <c r="T8" s="50" t="s">
        <v>195</v>
      </c>
      <c r="V8" s="178"/>
    </row>
    <row r="9" spans="2:22" ht="16.5" thickBot="1">
      <c r="B9" s="982" t="s">
        <v>13</v>
      </c>
      <c r="C9" s="461" t="s">
        <v>14</v>
      </c>
      <c r="D9" s="462" t="s">
        <v>15</v>
      </c>
      <c r="E9" s="468">
        <v>0.2</v>
      </c>
      <c r="F9" s="469">
        <v>0.01</v>
      </c>
      <c r="G9" s="469">
        <v>9.9</v>
      </c>
      <c r="H9" s="470">
        <v>41</v>
      </c>
      <c r="I9" s="464">
        <v>1E-3</v>
      </c>
      <c r="J9" s="465">
        <v>8.9999999999999998E-4</v>
      </c>
      <c r="K9" s="466"/>
      <c r="L9" s="465">
        <v>0.05</v>
      </c>
      <c r="M9" s="466">
        <v>2.2000000000000002</v>
      </c>
      <c r="N9" s="465">
        <v>15.8</v>
      </c>
      <c r="O9" s="466">
        <v>8</v>
      </c>
      <c r="P9" s="465">
        <v>6</v>
      </c>
      <c r="Q9" s="466">
        <v>33.700000000000003</v>
      </c>
      <c r="R9" s="465">
        <v>0.78</v>
      </c>
      <c r="S9" s="467">
        <v>5.0000000000000001E-3</v>
      </c>
      <c r="T9" s="8">
        <v>73</v>
      </c>
      <c r="V9" s="178"/>
    </row>
    <row r="10" spans="2:22" ht="15.75" thickBot="1">
      <c r="B10" s="982"/>
      <c r="C10" s="471" t="s">
        <v>16</v>
      </c>
      <c r="D10" s="462">
        <v>20</v>
      </c>
      <c r="E10" s="462">
        <v>1.33</v>
      </c>
      <c r="F10" s="454">
        <v>0.24</v>
      </c>
      <c r="G10" s="472">
        <v>10.6</v>
      </c>
      <c r="H10" s="472">
        <v>49.8</v>
      </c>
      <c r="I10" s="473">
        <v>3.4000000000000002E-2</v>
      </c>
      <c r="J10" s="473">
        <v>1.6E-2</v>
      </c>
      <c r="K10" s="473"/>
      <c r="L10" s="473"/>
      <c r="M10" s="473"/>
      <c r="N10" s="473">
        <v>5.8</v>
      </c>
      <c r="O10" s="473">
        <v>30</v>
      </c>
      <c r="P10" s="473">
        <v>9.4</v>
      </c>
      <c r="Q10" s="473">
        <v>47</v>
      </c>
      <c r="R10" s="473">
        <v>0.78</v>
      </c>
      <c r="S10" s="473">
        <v>10.199999999999999</v>
      </c>
      <c r="T10" s="20">
        <v>90</v>
      </c>
      <c r="V10" s="178"/>
    </row>
    <row r="11" spans="2:22" ht="21.6" customHeight="1" thickBot="1">
      <c r="B11" s="230" t="s">
        <v>17</v>
      </c>
      <c r="C11" s="474" t="s">
        <v>18</v>
      </c>
      <c r="D11" s="475">
        <v>507</v>
      </c>
      <c r="E11" s="476">
        <f>SUM(SUM(E7:E10))</f>
        <v>17.54</v>
      </c>
      <c r="F11" s="476">
        <f>SUM(SUM(F7:F10))</f>
        <v>21.75</v>
      </c>
      <c r="G11" s="476">
        <f>SUM(SUM(G7:G10))</f>
        <v>83.72</v>
      </c>
      <c r="H11" s="476">
        <f>SUM(SUM(H7:H10))</f>
        <v>601.29999999999995</v>
      </c>
      <c r="I11" s="476">
        <f>SUM(SUM(I7:I10))</f>
        <v>0.28800000000000003</v>
      </c>
      <c r="J11" s="476">
        <f t="shared" ref="J11:S11" si="0">SUM(SUM(J7:J10))</f>
        <v>0.27790000000000004</v>
      </c>
      <c r="K11" s="476">
        <f t="shared" si="0"/>
        <v>0.39200000000000002</v>
      </c>
      <c r="L11" s="476">
        <f t="shared" si="0"/>
        <v>194.14000000000001</v>
      </c>
      <c r="M11" s="476">
        <f t="shared" si="0"/>
        <v>3.77</v>
      </c>
      <c r="N11" s="476">
        <f t="shared" si="0"/>
        <v>348.70000000000005</v>
      </c>
      <c r="O11" s="476">
        <f t="shared" si="0"/>
        <v>359.12</v>
      </c>
      <c r="P11" s="476">
        <f t="shared" si="0"/>
        <v>87.690000000000012</v>
      </c>
      <c r="Q11" s="476">
        <f t="shared" si="0"/>
        <v>456.01</v>
      </c>
      <c r="R11" s="476">
        <f t="shared" si="0"/>
        <v>3.9400000000000004</v>
      </c>
      <c r="S11" s="476">
        <f t="shared" si="0"/>
        <v>37.594999999999999</v>
      </c>
      <c r="T11" s="27"/>
      <c r="V11" s="178"/>
    </row>
    <row r="12" spans="2:22" ht="16.5" thickBot="1">
      <c r="B12" s="233"/>
      <c r="C12" s="477" t="s">
        <v>19</v>
      </c>
      <c r="D12" s="455">
        <v>100</v>
      </c>
      <c r="E12" s="468">
        <v>1.1000000000000001</v>
      </c>
      <c r="F12" s="469">
        <v>6</v>
      </c>
      <c r="G12" s="469">
        <v>5.6</v>
      </c>
      <c r="H12" s="470">
        <v>80</v>
      </c>
      <c r="I12" s="470">
        <v>0.04</v>
      </c>
      <c r="J12" s="470">
        <v>0.05</v>
      </c>
      <c r="K12" s="470"/>
      <c r="L12" s="470">
        <v>133</v>
      </c>
      <c r="M12" s="470">
        <v>40.299999999999997</v>
      </c>
      <c r="N12" s="470">
        <v>20</v>
      </c>
      <c r="O12" s="470">
        <v>19</v>
      </c>
      <c r="P12" s="470">
        <v>25</v>
      </c>
      <c r="Q12" s="478">
        <v>205</v>
      </c>
      <c r="R12" s="479">
        <v>0.7</v>
      </c>
      <c r="S12" s="470">
        <v>1.63</v>
      </c>
      <c r="T12" s="8">
        <v>5</v>
      </c>
      <c r="V12" s="178"/>
    </row>
    <row r="13" spans="2:22" ht="16.5" thickBot="1">
      <c r="B13" s="233"/>
      <c r="C13" s="461" t="s">
        <v>20</v>
      </c>
      <c r="D13" s="480" t="s">
        <v>21</v>
      </c>
      <c r="E13" s="481">
        <v>7.5</v>
      </c>
      <c r="F13" s="481">
        <v>8.9</v>
      </c>
      <c r="G13" s="481">
        <v>9.5</v>
      </c>
      <c r="H13" s="481">
        <v>148</v>
      </c>
      <c r="I13" s="482">
        <v>3.6999999999999998E-2</v>
      </c>
      <c r="J13" s="482">
        <v>0.06</v>
      </c>
      <c r="K13" s="482">
        <v>8.7999999999999995E-2</v>
      </c>
      <c r="L13" s="482">
        <v>20.190000000000001</v>
      </c>
      <c r="M13" s="482">
        <v>0.81</v>
      </c>
      <c r="N13" s="482">
        <v>18.02</v>
      </c>
      <c r="O13" s="482">
        <v>75.52</v>
      </c>
      <c r="P13" s="482">
        <v>10.27</v>
      </c>
      <c r="Q13" s="482">
        <v>87.96</v>
      </c>
      <c r="R13" s="482">
        <v>0.85</v>
      </c>
      <c r="S13" s="482">
        <v>2.04</v>
      </c>
      <c r="T13" s="9">
        <v>28</v>
      </c>
    </row>
    <row r="14" spans="2:22" ht="17.25" customHeight="1" thickBot="1">
      <c r="B14" s="238" t="s">
        <v>22</v>
      </c>
      <c r="C14" s="483" t="s">
        <v>23</v>
      </c>
      <c r="D14" s="480">
        <v>250</v>
      </c>
      <c r="E14" s="484">
        <v>19.75</v>
      </c>
      <c r="F14" s="484">
        <v>18</v>
      </c>
      <c r="G14" s="484">
        <v>28.5</v>
      </c>
      <c r="H14" s="484">
        <v>355</v>
      </c>
      <c r="I14" s="482">
        <v>0.127</v>
      </c>
      <c r="J14" s="482">
        <v>0.16300000000000001</v>
      </c>
      <c r="K14" s="482">
        <v>0.45</v>
      </c>
      <c r="L14" s="482">
        <v>38.58</v>
      </c>
      <c r="M14" s="482">
        <v>83.4</v>
      </c>
      <c r="N14" s="482">
        <v>82.1</v>
      </c>
      <c r="O14" s="482">
        <v>260.37</v>
      </c>
      <c r="P14" s="482">
        <v>60.24</v>
      </c>
      <c r="Q14" s="482">
        <v>668.88</v>
      </c>
      <c r="R14" s="482">
        <v>1.35</v>
      </c>
      <c r="S14" s="482">
        <v>44.42</v>
      </c>
      <c r="T14" s="8">
        <v>41</v>
      </c>
    </row>
    <row r="15" spans="2:22" ht="15.75" thickBot="1">
      <c r="B15" s="975"/>
      <c r="C15" s="461" t="s">
        <v>24</v>
      </c>
      <c r="D15" s="455">
        <v>200</v>
      </c>
      <c r="E15" s="462">
        <v>0.2</v>
      </c>
      <c r="F15" s="454">
        <v>0.1</v>
      </c>
      <c r="G15" s="472">
        <v>10.199999999999999</v>
      </c>
      <c r="H15" s="472">
        <v>42.5</v>
      </c>
      <c r="I15" s="472"/>
      <c r="J15" s="472"/>
      <c r="K15" s="472"/>
      <c r="L15" s="472">
        <v>2.5299999999999998</v>
      </c>
      <c r="M15" s="472">
        <v>2</v>
      </c>
      <c r="N15" s="472">
        <v>9</v>
      </c>
      <c r="O15" s="472">
        <v>7</v>
      </c>
      <c r="P15" s="472">
        <v>6</v>
      </c>
      <c r="Q15" s="455">
        <v>91</v>
      </c>
      <c r="R15" s="454">
        <v>0.5</v>
      </c>
      <c r="S15" s="472">
        <v>0.8</v>
      </c>
      <c r="T15" s="8">
        <v>66</v>
      </c>
    </row>
    <row r="16" spans="2:22" ht="15.75" thickBot="1">
      <c r="B16" s="975"/>
      <c r="C16" s="461" t="s">
        <v>25</v>
      </c>
      <c r="D16" s="455">
        <v>50</v>
      </c>
      <c r="E16" s="456">
        <v>4</v>
      </c>
      <c r="F16" s="455">
        <v>0.5</v>
      </c>
      <c r="G16" s="456">
        <v>23</v>
      </c>
      <c r="H16" s="472">
        <v>112.5</v>
      </c>
      <c r="I16" s="472">
        <v>5.5E-2</v>
      </c>
      <c r="J16" s="472">
        <v>1.4999999999999999E-2</v>
      </c>
      <c r="K16" s="472"/>
      <c r="L16" s="472"/>
      <c r="M16" s="472"/>
      <c r="N16" s="472">
        <v>10</v>
      </c>
      <c r="O16" s="472">
        <v>32.5</v>
      </c>
      <c r="P16" s="472">
        <v>7</v>
      </c>
      <c r="Q16" s="455">
        <v>46.5</v>
      </c>
      <c r="R16" s="454">
        <v>0.55000000000000004</v>
      </c>
      <c r="S16" s="472">
        <v>19.3</v>
      </c>
      <c r="T16" s="8">
        <v>89</v>
      </c>
    </row>
    <row r="17" spans="2:20" ht="15.75" thickBot="1">
      <c r="B17" s="975"/>
      <c r="C17" s="471" t="s">
        <v>16</v>
      </c>
      <c r="D17" s="485">
        <v>30</v>
      </c>
      <c r="E17" s="486">
        <v>2</v>
      </c>
      <c r="F17" s="487">
        <v>0.36</v>
      </c>
      <c r="G17" s="488">
        <v>15.87</v>
      </c>
      <c r="H17" s="489">
        <v>74.7</v>
      </c>
      <c r="I17" s="454">
        <v>5.0999999999999997E-2</v>
      </c>
      <c r="J17" s="454">
        <v>2.4E-2</v>
      </c>
      <c r="K17" s="485"/>
      <c r="L17" s="454"/>
      <c r="M17" s="485"/>
      <c r="N17" s="454">
        <v>8.6999999999999993</v>
      </c>
      <c r="O17" s="485">
        <v>45</v>
      </c>
      <c r="P17" s="454">
        <v>14.1</v>
      </c>
      <c r="Q17" s="485">
        <v>70.5</v>
      </c>
      <c r="R17" s="490">
        <v>1.17</v>
      </c>
      <c r="S17" s="472">
        <v>15.3</v>
      </c>
      <c r="T17" s="9">
        <v>90</v>
      </c>
    </row>
    <row r="18" spans="2:20" ht="21" customHeight="1" thickBot="1">
      <c r="B18" s="198"/>
      <c r="C18" s="474" t="s">
        <v>26</v>
      </c>
      <c r="D18" s="475">
        <v>865</v>
      </c>
      <c r="E18" s="491">
        <f>SUM(SUM(E12:E17))</f>
        <v>34.549999999999997</v>
      </c>
      <c r="F18" s="491">
        <f>SUM(SUM(F12:F17))</f>
        <v>33.86</v>
      </c>
      <c r="G18" s="491">
        <f>SUM(SUM(G12:G17))</f>
        <v>92.67</v>
      </c>
      <c r="H18" s="491">
        <f>SUM(SUM(H12:H17))</f>
        <v>812.7</v>
      </c>
      <c r="I18" s="491">
        <f>SUM(SUM(I12:I17))</f>
        <v>0.31</v>
      </c>
      <c r="J18" s="491">
        <f t="shared" ref="J18:S18" si="1">SUM(SUM(J12:J17))</f>
        <v>0.31200000000000006</v>
      </c>
      <c r="K18" s="491">
        <f t="shared" si="1"/>
        <v>0.53800000000000003</v>
      </c>
      <c r="L18" s="491">
        <f t="shared" si="1"/>
        <v>194.29999999999998</v>
      </c>
      <c r="M18" s="491">
        <f t="shared" si="1"/>
        <v>126.51</v>
      </c>
      <c r="N18" s="491">
        <f t="shared" si="1"/>
        <v>147.82</v>
      </c>
      <c r="O18" s="491">
        <f t="shared" si="1"/>
        <v>439.39</v>
      </c>
      <c r="P18" s="491">
        <f t="shared" si="1"/>
        <v>122.60999999999999</v>
      </c>
      <c r="Q18" s="476">
        <f t="shared" si="1"/>
        <v>1169.8399999999999</v>
      </c>
      <c r="R18" s="491">
        <f t="shared" si="1"/>
        <v>5.12</v>
      </c>
      <c r="S18" s="492">
        <f t="shared" si="1"/>
        <v>83.49</v>
      </c>
      <c r="T18" s="34"/>
    </row>
    <row r="19" spans="2:20" ht="16.5" customHeight="1" thickBot="1">
      <c r="B19" s="223" t="s">
        <v>61</v>
      </c>
      <c r="C19" s="493" t="s">
        <v>27</v>
      </c>
      <c r="D19" s="494">
        <v>20</v>
      </c>
      <c r="E19" s="495">
        <v>1.34</v>
      </c>
      <c r="F19" s="496">
        <v>1.7</v>
      </c>
      <c r="G19" s="479">
        <v>14.38</v>
      </c>
      <c r="H19" s="479">
        <v>78.2</v>
      </c>
      <c r="I19" s="497">
        <v>1.6E-2</v>
      </c>
      <c r="J19" s="479">
        <v>0.01</v>
      </c>
      <c r="K19" s="497">
        <v>2.5000000000000001E-2</v>
      </c>
      <c r="L19" s="479">
        <v>2.2599999999999998</v>
      </c>
      <c r="M19" s="479"/>
      <c r="N19" s="479">
        <v>5.8</v>
      </c>
      <c r="O19" s="497">
        <v>18</v>
      </c>
      <c r="P19" s="479">
        <v>4</v>
      </c>
      <c r="Q19" s="497">
        <v>22</v>
      </c>
      <c r="R19" s="498">
        <v>0.42</v>
      </c>
      <c r="S19" s="470">
        <v>1.05</v>
      </c>
      <c r="T19" s="9">
        <v>94</v>
      </c>
    </row>
    <row r="20" spans="2:20" ht="16.899999999999999" customHeight="1">
      <c r="B20" s="238"/>
      <c r="C20" s="453" t="s">
        <v>29</v>
      </c>
      <c r="D20" s="499">
        <v>200</v>
      </c>
      <c r="E20" s="500">
        <v>5.8</v>
      </c>
      <c r="F20" s="494">
        <v>6.4</v>
      </c>
      <c r="G20" s="499">
        <v>8</v>
      </c>
      <c r="H20" s="494">
        <v>113</v>
      </c>
      <c r="I20" s="499">
        <v>0.04</v>
      </c>
      <c r="J20" s="499">
        <v>0.26</v>
      </c>
      <c r="K20" s="499"/>
      <c r="L20" s="499">
        <v>44</v>
      </c>
      <c r="M20" s="499">
        <v>0.6</v>
      </c>
      <c r="N20" s="499">
        <v>248</v>
      </c>
      <c r="O20" s="499">
        <v>184</v>
      </c>
      <c r="P20" s="499">
        <v>28</v>
      </c>
      <c r="Q20" s="501">
        <v>292</v>
      </c>
      <c r="R20" s="494">
        <v>0.2</v>
      </c>
      <c r="S20" s="501">
        <v>18</v>
      </c>
      <c r="T20" s="19">
        <v>78</v>
      </c>
    </row>
    <row r="21" spans="2:20" ht="15.75" thickBot="1">
      <c r="B21" s="238"/>
      <c r="C21" s="502" t="s">
        <v>30</v>
      </c>
      <c r="D21" s="503"/>
      <c r="E21" s="504"/>
      <c r="F21" s="505"/>
      <c r="G21" s="503"/>
      <c r="H21" s="505"/>
      <c r="I21" s="503"/>
      <c r="J21" s="503"/>
      <c r="K21" s="503"/>
      <c r="L21" s="503"/>
      <c r="M21" s="503"/>
      <c r="N21" s="503"/>
      <c r="O21" s="503"/>
      <c r="P21" s="503"/>
      <c r="Q21" s="506"/>
      <c r="R21" s="505"/>
      <c r="S21" s="506"/>
      <c r="T21" s="79"/>
    </row>
    <row r="22" spans="2:20" ht="16.5" thickBot="1">
      <c r="B22" s="223"/>
      <c r="C22" s="471" t="s">
        <v>31</v>
      </c>
      <c r="D22" s="455">
        <v>100</v>
      </c>
      <c r="E22" s="479">
        <v>0.4</v>
      </c>
      <c r="F22" s="479">
        <v>0.4</v>
      </c>
      <c r="G22" s="479">
        <v>9.8000000000000007</v>
      </c>
      <c r="H22" s="479">
        <v>47</v>
      </c>
      <c r="I22" s="507">
        <v>2.1999999999999999E-2</v>
      </c>
      <c r="J22" s="507">
        <v>1.6E-2</v>
      </c>
      <c r="K22" s="507"/>
      <c r="L22" s="507">
        <v>3</v>
      </c>
      <c r="M22" s="507">
        <v>4</v>
      </c>
      <c r="N22" s="507">
        <v>14.08</v>
      </c>
      <c r="O22" s="507">
        <v>9.57</v>
      </c>
      <c r="P22" s="507">
        <v>7.83</v>
      </c>
      <c r="Q22" s="507">
        <v>230.74</v>
      </c>
      <c r="R22" s="507">
        <v>1.91</v>
      </c>
      <c r="S22" s="507">
        <v>1.76</v>
      </c>
      <c r="T22" s="79">
        <v>63</v>
      </c>
    </row>
    <row r="23" spans="2:20" ht="23.45" customHeight="1" thickBot="1">
      <c r="B23" s="260"/>
      <c r="C23" s="508" t="s">
        <v>32</v>
      </c>
      <c r="D23" s="509">
        <f>SUM(D19:D22)</f>
        <v>320</v>
      </c>
      <c r="E23" s="510">
        <f>SUM(E19:E22)</f>
        <v>7.54</v>
      </c>
      <c r="F23" s="510">
        <f t="shared" ref="F23:H23" si="2">SUM(F19:F22)</f>
        <v>8.5</v>
      </c>
      <c r="G23" s="510">
        <f t="shared" si="2"/>
        <v>32.180000000000007</v>
      </c>
      <c r="H23" s="510">
        <f t="shared" si="2"/>
        <v>238.2</v>
      </c>
      <c r="I23" s="510">
        <f>SUM(I19:I22)</f>
        <v>7.8E-2</v>
      </c>
      <c r="J23" s="511">
        <f t="shared" ref="J23:S23" si="3">SUM(J19:J22)</f>
        <v>0.28600000000000003</v>
      </c>
      <c r="K23" s="511">
        <f t="shared" si="3"/>
        <v>2.5000000000000001E-2</v>
      </c>
      <c r="L23" s="511">
        <f t="shared" si="3"/>
        <v>49.26</v>
      </c>
      <c r="M23" s="511">
        <f t="shared" si="3"/>
        <v>4.5999999999999996</v>
      </c>
      <c r="N23" s="511">
        <f t="shared" si="3"/>
        <v>267.88</v>
      </c>
      <c r="O23" s="511">
        <f t="shared" si="3"/>
        <v>211.57</v>
      </c>
      <c r="P23" s="511">
        <f t="shared" si="3"/>
        <v>39.83</v>
      </c>
      <c r="Q23" s="511">
        <f t="shared" si="3"/>
        <v>544.74</v>
      </c>
      <c r="R23" s="512">
        <f t="shared" si="3"/>
        <v>2.5299999999999998</v>
      </c>
      <c r="S23" s="512">
        <f t="shared" si="3"/>
        <v>20.810000000000002</v>
      </c>
      <c r="T23" s="52"/>
    </row>
    <row r="24" spans="2:20" ht="21" customHeight="1" thickBot="1">
      <c r="B24" s="263"/>
      <c r="C24" s="513" t="s">
        <v>33</v>
      </c>
      <c r="D24" s="514">
        <v>1692</v>
      </c>
      <c r="E24" s="515">
        <f>SUM(E11,E18,E23,)</f>
        <v>59.629999999999995</v>
      </c>
      <c r="F24" s="515">
        <f>SUM(F11,F18,F23,)</f>
        <v>64.11</v>
      </c>
      <c r="G24" s="515">
        <f>SUM(G11,G18,G23,)</f>
        <v>208.57</v>
      </c>
      <c r="H24" s="515">
        <f>SUM(H11,H18,H23,)</f>
        <v>1652.2</v>
      </c>
      <c r="I24" s="515">
        <f>SUM(I11,I18,I23,)</f>
        <v>0.67600000000000005</v>
      </c>
      <c r="J24" s="515">
        <f t="shared" ref="J24:R24" si="4">SUM(J11,J18,J23,)</f>
        <v>0.87590000000000012</v>
      </c>
      <c r="K24" s="515">
        <f t="shared" si="4"/>
        <v>0.95500000000000007</v>
      </c>
      <c r="L24" s="515">
        <f t="shared" si="4"/>
        <v>437.7</v>
      </c>
      <c r="M24" s="515">
        <f t="shared" si="4"/>
        <v>134.88</v>
      </c>
      <c r="N24" s="515">
        <f t="shared" si="4"/>
        <v>764.40000000000009</v>
      </c>
      <c r="O24" s="515">
        <f t="shared" si="4"/>
        <v>1010.0799999999999</v>
      </c>
      <c r="P24" s="515">
        <f t="shared" si="4"/>
        <v>250.13</v>
      </c>
      <c r="Q24" s="515">
        <f t="shared" si="4"/>
        <v>2170.59</v>
      </c>
      <c r="R24" s="515">
        <f t="shared" si="4"/>
        <v>11.59</v>
      </c>
      <c r="S24" s="515">
        <f>SUM(S11,S18,S23,)/1000</f>
        <v>0.14189499999999999</v>
      </c>
      <c r="T24" s="18"/>
    </row>
    <row r="25" spans="2:20" ht="33" customHeight="1" thickBot="1">
      <c r="B25" s="198"/>
      <c r="C25" s="474" t="s">
        <v>34</v>
      </c>
      <c r="D25" s="516"/>
      <c r="E25" s="517">
        <f>E24*100/77</f>
        <v>77.441558441558442</v>
      </c>
      <c r="F25" s="518">
        <f>F24*100/79</f>
        <v>81.151898734177209</v>
      </c>
      <c r="G25" s="518">
        <f>G24*100/335</f>
        <v>62.25970149253731</v>
      </c>
      <c r="H25" s="519">
        <f>H24*100/2350</f>
        <v>70.306382978723406</v>
      </c>
      <c r="I25" s="520">
        <f>I24*100/1.2</f>
        <v>56.333333333333343</v>
      </c>
      <c r="J25" s="521">
        <f>J24*100/1.4</f>
        <v>62.564285714285731</v>
      </c>
      <c r="K25" s="521">
        <f>K24*100/10</f>
        <v>9.5500000000000007</v>
      </c>
      <c r="L25" s="521">
        <f>L24*100/700</f>
        <v>62.528571428571432</v>
      </c>
      <c r="M25" s="521">
        <f>M24*100/60</f>
        <v>224.8</v>
      </c>
      <c r="N25" s="521">
        <f>N24*100/1100</f>
        <v>69.490909090909099</v>
      </c>
      <c r="O25" s="521">
        <f>O24*100/1100</f>
        <v>91.825454545454548</v>
      </c>
      <c r="P25" s="521">
        <f>P24*100/250</f>
        <v>100.05200000000001</v>
      </c>
      <c r="Q25" s="521">
        <f>Q24*100/1100</f>
        <v>197.32636363636362</v>
      </c>
      <c r="R25" s="522">
        <f>R24*100/12</f>
        <v>96.583333333333329</v>
      </c>
      <c r="S25" s="517">
        <f>S24*100/0.1</f>
        <v>141.89499999999998</v>
      </c>
      <c r="T25" s="53"/>
    </row>
    <row r="26" spans="2:20">
      <c r="B26" s="270"/>
      <c r="C26" s="523"/>
      <c r="D26" s="524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3"/>
    </row>
    <row r="27" spans="2:20" ht="15.75" thickBot="1">
      <c r="B27" s="241"/>
      <c r="C27" s="526"/>
      <c r="D27" s="485"/>
      <c r="E27" s="527"/>
      <c r="F27" s="527"/>
      <c r="G27" s="527"/>
      <c r="H27" s="527"/>
      <c r="I27" s="527"/>
      <c r="J27" s="527"/>
      <c r="K27" s="527"/>
      <c r="L27" s="527"/>
      <c r="M27" s="527"/>
      <c r="N27" s="527"/>
      <c r="O27" s="527"/>
      <c r="P27" s="527"/>
      <c r="Q27" s="527"/>
      <c r="R27" s="527"/>
      <c r="S27" s="527"/>
      <c r="T27" s="18"/>
    </row>
    <row r="28" spans="2:20" ht="15" customHeight="1" thickBot="1">
      <c r="B28" s="976" t="s">
        <v>1</v>
      </c>
      <c r="C28" s="965" t="s">
        <v>2</v>
      </c>
      <c r="D28" s="965" t="s">
        <v>212</v>
      </c>
      <c r="E28" s="959" t="s">
        <v>199</v>
      </c>
      <c r="F28" s="960"/>
      <c r="G28" s="961"/>
      <c r="H28" s="965" t="s">
        <v>211</v>
      </c>
      <c r="I28" s="959" t="s">
        <v>200</v>
      </c>
      <c r="J28" s="960"/>
      <c r="K28" s="960"/>
      <c r="L28" s="960"/>
      <c r="M28" s="961"/>
      <c r="N28" s="959" t="s">
        <v>205</v>
      </c>
      <c r="O28" s="960"/>
      <c r="P28" s="960"/>
      <c r="Q28" s="960"/>
      <c r="R28" s="960"/>
      <c r="S28" s="961"/>
      <c r="T28" s="971" t="s">
        <v>3</v>
      </c>
    </row>
    <row r="29" spans="2:20" ht="29.25" thickBot="1">
      <c r="B29" s="977"/>
      <c r="C29" s="966"/>
      <c r="D29" s="966"/>
      <c r="E29" s="509" t="s">
        <v>4</v>
      </c>
      <c r="F29" s="509" t="s">
        <v>5</v>
      </c>
      <c r="G29" s="509" t="s">
        <v>6</v>
      </c>
      <c r="H29" s="966"/>
      <c r="I29" s="528" t="s">
        <v>201</v>
      </c>
      <c r="J29" s="528" t="s">
        <v>202</v>
      </c>
      <c r="K29" s="528" t="s">
        <v>226</v>
      </c>
      <c r="L29" s="528" t="s">
        <v>203</v>
      </c>
      <c r="M29" s="528" t="s">
        <v>204</v>
      </c>
      <c r="N29" s="528" t="s">
        <v>206</v>
      </c>
      <c r="O29" s="528" t="s">
        <v>207</v>
      </c>
      <c r="P29" s="528" t="s">
        <v>209</v>
      </c>
      <c r="Q29" s="528" t="s">
        <v>210</v>
      </c>
      <c r="R29" s="528" t="s">
        <v>208</v>
      </c>
      <c r="S29" s="528" t="s">
        <v>213</v>
      </c>
      <c r="T29" s="972"/>
    </row>
    <row r="30" spans="2:20">
      <c r="B30" s="210"/>
      <c r="C30" s="449" t="s">
        <v>7</v>
      </c>
      <c r="D30" s="968"/>
      <c r="E30" s="968"/>
      <c r="F30" s="968"/>
      <c r="G30" s="968"/>
      <c r="H30" s="968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973"/>
    </row>
    <row r="31" spans="2:20" ht="15.75" thickBot="1">
      <c r="B31" s="210"/>
      <c r="C31" s="529" t="s">
        <v>35</v>
      </c>
      <c r="D31" s="980"/>
      <c r="E31" s="980"/>
      <c r="F31" s="980"/>
      <c r="G31" s="980"/>
      <c r="H31" s="98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984"/>
    </row>
    <row r="32" spans="2:20" ht="16.5" thickBot="1">
      <c r="B32" s="276"/>
      <c r="C32" s="531" t="s">
        <v>36</v>
      </c>
      <c r="D32" s="532">
        <v>60</v>
      </c>
      <c r="E32" s="532">
        <v>0.5</v>
      </c>
      <c r="F32" s="532">
        <v>0.1</v>
      </c>
      <c r="G32" s="532">
        <v>1.5</v>
      </c>
      <c r="H32" s="532">
        <v>8</v>
      </c>
      <c r="I32" s="533">
        <v>1.7999999999999999E-2</v>
      </c>
      <c r="J32" s="534">
        <v>2.4E-2</v>
      </c>
      <c r="K32" s="533"/>
      <c r="L32" s="534">
        <v>6</v>
      </c>
      <c r="M32" s="533">
        <v>6</v>
      </c>
      <c r="N32" s="534">
        <v>13.8</v>
      </c>
      <c r="O32" s="533">
        <v>25.2</v>
      </c>
      <c r="P32" s="533">
        <v>8.4</v>
      </c>
      <c r="Q32" s="534">
        <v>84.6</v>
      </c>
      <c r="R32" s="533">
        <v>0.36</v>
      </c>
      <c r="S32" s="534">
        <v>1.8</v>
      </c>
      <c r="T32" s="8">
        <v>15</v>
      </c>
    </row>
    <row r="33" spans="2:20" ht="16.5" thickBot="1">
      <c r="B33" s="220"/>
      <c r="C33" s="461" t="s">
        <v>37</v>
      </c>
      <c r="D33" s="485" t="s">
        <v>38</v>
      </c>
      <c r="E33" s="535">
        <v>13.8</v>
      </c>
      <c r="F33" s="536">
        <v>18.399999999999999</v>
      </c>
      <c r="G33" s="537">
        <v>2.8</v>
      </c>
      <c r="H33" s="538">
        <v>232</v>
      </c>
      <c r="I33" s="464">
        <v>0.438</v>
      </c>
      <c r="J33" s="465">
        <v>0.35699999999999998</v>
      </c>
      <c r="K33" s="466">
        <v>2.71</v>
      </c>
      <c r="L33" s="465">
        <v>126.86</v>
      </c>
      <c r="M33" s="466">
        <v>0.24</v>
      </c>
      <c r="N33" s="465">
        <v>105.2</v>
      </c>
      <c r="O33" s="466">
        <v>211.6</v>
      </c>
      <c r="P33" s="465">
        <v>16.649999999999999</v>
      </c>
      <c r="Q33" s="466">
        <v>173</v>
      </c>
      <c r="R33" s="465">
        <v>2.27</v>
      </c>
      <c r="S33" s="467">
        <v>22.59</v>
      </c>
      <c r="T33" s="8">
        <v>35</v>
      </c>
    </row>
    <row r="34" spans="2:20" ht="16.5" thickBot="1">
      <c r="B34" s="982" t="s">
        <v>13</v>
      </c>
      <c r="C34" s="539" t="s">
        <v>39</v>
      </c>
      <c r="D34" s="540">
        <v>200</v>
      </c>
      <c r="E34" s="541">
        <v>3.28</v>
      </c>
      <c r="F34" s="542">
        <v>3.08</v>
      </c>
      <c r="G34" s="542">
        <v>9.19</v>
      </c>
      <c r="H34" s="543">
        <v>77.52</v>
      </c>
      <c r="I34" s="544">
        <v>0.04</v>
      </c>
      <c r="J34" s="544">
        <v>0.17</v>
      </c>
      <c r="K34" s="544"/>
      <c r="L34" s="544">
        <v>17.25</v>
      </c>
      <c r="M34" s="544">
        <v>0.68</v>
      </c>
      <c r="N34" s="544">
        <v>143</v>
      </c>
      <c r="O34" s="544">
        <v>130</v>
      </c>
      <c r="P34" s="544">
        <v>34.299999999999997</v>
      </c>
      <c r="Q34" s="544">
        <v>220</v>
      </c>
      <c r="R34" s="545">
        <v>1.1000000000000001</v>
      </c>
      <c r="S34" s="544">
        <v>11.7</v>
      </c>
      <c r="T34" s="78">
        <v>76</v>
      </c>
    </row>
    <row r="35" spans="2:20" ht="15.75" thickBot="1">
      <c r="B35" s="982"/>
      <c r="C35" s="461" t="s">
        <v>25</v>
      </c>
      <c r="D35" s="455">
        <v>50</v>
      </c>
      <c r="E35" s="456">
        <v>4</v>
      </c>
      <c r="F35" s="455">
        <v>0.5</v>
      </c>
      <c r="G35" s="456">
        <v>23</v>
      </c>
      <c r="H35" s="472">
        <v>112.5</v>
      </c>
      <c r="I35" s="472">
        <v>5.5E-2</v>
      </c>
      <c r="J35" s="472">
        <v>1.4999999999999999E-2</v>
      </c>
      <c r="K35" s="472"/>
      <c r="L35" s="472"/>
      <c r="M35" s="472"/>
      <c r="N35" s="472">
        <v>10</v>
      </c>
      <c r="O35" s="472">
        <v>32.5</v>
      </c>
      <c r="P35" s="472">
        <v>7</v>
      </c>
      <c r="Q35" s="455">
        <v>46.5</v>
      </c>
      <c r="R35" s="454">
        <v>0.55000000000000004</v>
      </c>
      <c r="S35" s="472">
        <v>19.3</v>
      </c>
      <c r="T35" s="8">
        <v>89</v>
      </c>
    </row>
    <row r="36" spans="2:20" ht="15.75" thickBot="1">
      <c r="B36" s="982"/>
      <c r="C36" s="461" t="s">
        <v>16</v>
      </c>
      <c r="D36" s="462">
        <v>40</v>
      </c>
      <c r="E36" s="462">
        <v>2.66</v>
      </c>
      <c r="F36" s="454">
        <v>0.48</v>
      </c>
      <c r="G36" s="472">
        <v>21.2</v>
      </c>
      <c r="H36" s="472">
        <v>99.6</v>
      </c>
      <c r="I36" s="473">
        <v>6.8000000000000005E-2</v>
      </c>
      <c r="J36" s="473">
        <v>3.2000000000000001E-2</v>
      </c>
      <c r="K36" s="473"/>
      <c r="L36" s="473"/>
      <c r="M36" s="473"/>
      <c r="N36" s="473">
        <v>11.6</v>
      </c>
      <c r="O36" s="473">
        <v>60</v>
      </c>
      <c r="P36" s="473">
        <v>18.8</v>
      </c>
      <c r="Q36" s="473">
        <v>94</v>
      </c>
      <c r="R36" s="473">
        <v>1.56</v>
      </c>
      <c r="S36" s="473">
        <v>20.399999999999999</v>
      </c>
      <c r="T36" s="20">
        <v>90</v>
      </c>
    </row>
    <row r="37" spans="2:20" ht="16.5" thickBot="1">
      <c r="B37" s="982"/>
      <c r="C37" s="539" t="s">
        <v>40</v>
      </c>
      <c r="D37" s="485">
        <v>100</v>
      </c>
      <c r="E37" s="458">
        <v>0.9</v>
      </c>
      <c r="F37" s="546">
        <v>0.2</v>
      </c>
      <c r="G37" s="547">
        <v>8.1</v>
      </c>
      <c r="H37" s="548">
        <v>43</v>
      </c>
      <c r="I37" s="549">
        <v>0.04</v>
      </c>
      <c r="J37" s="458">
        <v>0.03</v>
      </c>
      <c r="K37" s="550"/>
      <c r="L37" s="458">
        <v>4.8</v>
      </c>
      <c r="M37" s="550">
        <v>60</v>
      </c>
      <c r="N37" s="458">
        <v>34</v>
      </c>
      <c r="O37" s="550">
        <v>23</v>
      </c>
      <c r="P37" s="458">
        <v>13</v>
      </c>
      <c r="Q37" s="551">
        <v>197</v>
      </c>
      <c r="R37" s="458">
        <v>0.3</v>
      </c>
      <c r="S37" s="551">
        <v>1.76</v>
      </c>
      <c r="T37" s="8">
        <v>63</v>
      </c>
    </row>
    <row r="38" spans="2:20" ht="21" customHeight="1" thickBot="1">
      <c r="B38" s="230" t="s">
        <v>17</v>
      </c>
      <c r="C38" s="474" t="s">
        <v>18</v>
      </c>
      <c r="D38" s="475">
        <v>605</v>
      </c>
      <c r="E38" s="492">
        <f>SUM(E32:E37)</f>
        <v>25.14</v>
      </c>
      <c r="F38" s="492">
        <f>SUM(F32:F37)</f>
        <v>22.759999999999998</v>
      </c>
      <c r="G38" s="492">
        <f>SUM(G32:G37)</f>
        <v>65.789999999999992</v>
      </c>
      <c r="H38" s="492">
        <f>SUM(H32:H37)</f>
        <v>572.62</v>
      </c>
      <c r="I38" s="492">
        <f>SUM(I32:I37)</f>
        <v>0.65900000000000003</v>
      </c>
      <c r="J38" s="492">
        <f t="shared" ref="J38:S38" si="5">SUM(J32:J37)</f>
        <v>0.62800000000000011</v>
      </c>
      <c r="K38" s="492">
        <f t="shared" si="5"/>
        <v>2.71</v>
      </c>
      <c r="L38" s="492">
        <f t="shared" si="5"/>
        <v>154.91000000000003</v>
      </c>
      <c r="M38" s="492">
        <f t="shared" si="5"/>
        <v>66.92</v>
      </c>
      <c r="N38" s="492">
        <f t="shared" si="5"/>
        <v>317.60000000000002</v>
      </c>
      <c r="O38" s="492">
        <f t="shared" si="5"/>
        <v>482.29999999999995</v>
      </c>
      <c r="P38" s="492">
        <f t="shared" si="5"/>
        <v>98.149999999999991</v>
      </c>
      <c r="Q38" s="492">
        <f t="shared" si="5"/>
        <v>815.1</v>
      </c>
      <c r="R38" s="491">
        <f t="shared" si="5"/>
        <v>6.14</v>
      </c>
      <c r="S38" s="492">
        <f t="shared" si="5"/>
        <v>77.55</v>
      </c>
      <c r="T38" s="27"/>
    </row>
    <row r="39" spans="2:20" ht="16.5" thickBot="1">
      <c r="B39" s="220"/>
      <c r="C39" s="539" t="s">
        <v>41</v>
      </c>
      <c r="D39" s="472">
        <v>60</v>
      </c>
      <c r="E39" s="552">
        <v>0.8</v>
      </c>
      <c r="F39" s="552">
        <v>4.3</v>
      </c>
      <c r="G39" s="552">
        <v>5.2</v>
      </c>
      <c r="H39" s="552">
        <v>63</v>
      </c>
      <c r="I39" s="533">
        <v>1.7999999999999999E-2</v>
      </c>
      <c r="J39" s="534">
        <v>1.2E-2</v>
      </c>
      <c r="K39" s="533"/>
      <c r="L39" s="534">
        <v>72.900000000000006</v>
      </c>
      <c r="M39" s="533">
        <v>2.2599999999999998</v>
      </c>
      <c r="N39" s="534">
        <v>12.12</v>
      </c>
      <c r="O39" s="533">
        <v>21.42</v>
      </c>
      <c r="P39" s="533">
        <v>9.66</v>
      </c>
      <c r="Q39" s="534">
        <v>127.8</v>
      </c>
      <c r="R39" s="533">
        <v>0.42</v>
      </c>
      <c r="S39" s="553">
        <v>7.86</v>
      </c>
      <c r="T39" s="19">
        <v>13</v>
      </c>
    </row>
    <row r="40" spans="2:20" ht="16.5" thickBot="1">
      <c r="B40" s="220"/>
      <c r="C40" s="461" t="s">
        <v>42</v>
      </c>
      <c r="D40" s="485">
        <v>200</v>
      </c>
      <c r="E40" s="554">
        <v>6.68</v>
      </c>
      <c r="F40" s="555">
        <v>4.5999999999999996</v>
      </c>
      <c r="G40" s="555">
        <v>16.28</v>
      </c>
      <c r="H40" s="556">
        <v>133.13999999999999</v>
      </c>
      <c r="I40" s="557">
        <v>0.14599999999999999</v>
      </c>
      <c r="J40" s="479">
        <v>5.6000000000000001E-2</v>
      </c>
      <c r="K40" s="478"/>
      <c r="L40" s="479">
        <v>97.2</v>
      </c>
      <c r="M40" s="478">
        <v>4.76</v>
      </c>
      <c r="N40" s="479">
        <v>27</v>
      </c>
      <c r="O40" s="478">
        <v>80.400000000000006</v>
      </c>
      <c r="P40" s="479">
        <v>29</v>
      </c>
      <c r="Q40" s="478">
        <v>382.4</v>
      </c>
      <c r="R40" s="479">
        <v>1.47</v>
      </c>
      <c r="S40" s="470">
        <v>16.96</v>
      </c>
      <c r="T40" s="8">
        <v>29</v>
      </c>
    </row>
    <row r="41" spans="2:20" ht="15.75" thickBot="1">
      <c r="B41" s="223" t="s">
        <v>22</v>
      </c>
      <c r="C41" s="539" t="s">
        <v>43</v>
      </c>
      <c r="D41" s="455" t="s">
        <v>44</v>
      </c>
      <c r="E41" s="462">
        <v>15.1</v>
      </c>
      <c r="F41" s="462">
        <v>16.7</v>
      </c>
      <c r="G41" s="454">
        <v>12.4</v>
      </c>
      <c r="H41" s="472">
        <v>260</v>
      </c>
      <c r="I41" s="472">
        <v>7.0000000000000007E-2</v>
      </c>
      <c r="J41" s="472">
        <v>0.14000000000000001</v>
      </c>
      <c r="K41" s="472">
        <v>6.5000000000000002E-2</v>
      </c>
      <c r="L41" s="472">
        <v>30.8</v>
      </c>
      <c r="M41" s="472">
        <v>0.12</v>
      </c>
      <c r="N41" s="472">
        <v>38.700000000000003</v>
      </c>
      <c r="O41" s="472">
        <v>182.6</v>
      </c>
      <c r="P41" s="472">
        <v>26.7</v>
      </c>
      <c r="Q41" s="455">
        <v>293.3</v>
      </c>
      <c r="R41" s="454">
        <v>2.5299999999999998</v>
      </c>
      <c r="S41" s="472">
        <v>8.9</v>
      </c>
      <c r="T41" s="8">
        <v>51</v>
      </c>
    </row>
    <row r="42" spans="2:20" ht="16.5" thickBot="1">
      <c r="B42" s="223"/>
      <c r="C42" s="461" t="s">
        <v>45</v>
      </c>
      <c r="D42" s="472" t="s">
        <v>46</v>
      </c>
      <c r="E42" s="454">
        <v>3.1</v>
      </c>
      <c r="F42" s="454">
        <v>5</v>
      </c>
      <c r="G42" s="454">
        <v>16.399999999999999</v>
      </c>
      <c r="H42" s="454">
        <v>122.7</v>
      </c>
      <c r="I42" s="464">
        <v>7.4999999999999997E-2</v>
      </c>
      <c r="J42" s="465">
        <v>8.5000000000000006E-2</v>
      </c>
      <c r="K42" s="466">
        <v>3.3000000000000002E-2</v>
      </c>
      <c r="L42" s="465">
        <v>82.55</v>
      </c>
      <c r="M42" s="466">
        <v>21.05</v>
      </c>
      <c r="N42" s="465">
        <v>60.5</v>
      </c>
      <c r="O42" s="466">
        <v>73</v>
      </c>
      <c r="P42" s="465">
        <v>30</v>
      </c>
      <c r="Q42" s="466">
        <v>564.5</v>
      </c>
      <c r="R42" s="465">
        <v>1.1000000000000001</v>
      </c>
      <c r="S42" s="467">
        <v>7</v>
      </c>
      <c r="T42" s="8">
        <v>62</v>
      </c>
    </row>
    <row r="43" spans="2:20" ht="16.5" thickBot="1">
      <c r="B43" s="970"/>
      <c r="C43" s="539" t="s">
        <v>47</v>
      </c>
      <c r="D43" s="558">
        <v>200</v>
      </c>
      <c r="E43" s="558">
        <v>0.17</v>
      </c>
      <c r="F43" s="558"/>
      <c r="G43" s="559">
        <v>11</v>
      </c>
      <c r="H43" s="560">
        <v>45</v>
      </c>
      <c r="I43" s="464">
        <v>1.8E-3</v>
      </c>
      <c r="J43" s="465">
        <v>4.0000000000000001E-3</v>
      </c>
      <c r="K43" s="466"/>
      <c r="L43" s="465">
        <v>1.25</v>
      </c>
      <c r="M43" s="466">
        <v>1.5</v>
      </c>
      <c r="N43" s="465">
        <v>5.67</v>
      </c>
      <c r="O43" s="466">
        <v>3.48</v>
      </c>
      <c r="P43" s="465">
        <v>1.52</v>
      </c>
      <c r="Q43" s="466">
        <v>18.91</v>
      </c>
      <c r="R43" s="465">
        <v>0.107</v>
      </c>
      <c r="S43" s="560"/>
      <c r="T43" s="19">
        <v>80</v>
      </c>
    </row>
    <row r="44" spans="2:20" ht="15.75" thickBot="1">
      <c r="B44" s="970"/>
      <c r="C44" s="461" t="s">
        <v>25</v>
      </c>
      <c r="D44" s="455">
        <v>60</v>
      </c>
      <c r="E44" s="454">
        <v>4.8</v>
      </c>
      <c r="F44" s="455">
        <v>0.6</v>
      </c>
      <c r="G44" s="454">
        <v>27.6</v>
      </c>
      <c r="H44" s="472">
        <v>135</v>
      </c>
      <c r="I44" s="472">
        <v>6.6000000000000003E-2</v>
      </c>
      <c r="J44" s="472">
        <v>1.7999999999999999E-2</v>
      </c>
      <c r="K44" s="472"/>
      <c r="L44" s="472"/>
      <c r="M44" s="472"/>
      <c r="N44" s="472">
        <v>12</v>
      </c>
      <c r="O44" s="472">
        <v>39</v>
      </c>
      <c r="P44" s="472">
        <v>8.4</v>
      </c>
      <c r="Q44" s="455">
        <v>55.8</v>
      </c>
      <c r="R44" s="454">
        <v>0.66</v>
      </c>
      <c r="S44" s="472">
        <v>23.16</v>
      </c>
      <c r="T44" s="8">
        <v>89</v>
      </c>
    </row>
    <row r="45" spans="2:20" ht="15.75" thickBot="1">
      <c r="B45" s="970"/>
      <c r="C45" s="539" t="s">
        <v>16</v>
      </c>
      <c r="D45" s="462">
        <v>20</v>
      </c>
      <c r="E45" s="462">
        <v>1.33</v>
      </c>
      <c r="F45" s="454">
        <v>0.24</v>
      </c>
      <c r="G45" s="472">
        <v>10.6</v>
      </c>
      <c r="H45" s="472">
        <v>49.8</v>
      </c>
      <c r="I45" s="473">
        <v>3.4000000000000002E-2</v>
      </c>
      <c r="J45" s="473">
        <v>1.6E-2</v>
      </c>
      <c r="K45" s="473"/>
      <c r="L45" s="473"/>
      <c r="M45" s="473"/>
      <c r="N45" s="473">
        <v>5.8</v>
      </c>
      <c r="O45" s="473">
        <v>30</v>
      </c>
      <c r="P45" s="473">
        <v>9.4</v>
      </c>
      <c r="Q45" s="473">
        <v>47</v>
      </c>
      <c r="R45" s="473">
        <v>0.78</v>
      </c>
      <c r="S45" s="473">
        <v>10.199999999999999</v>
      </c>
      <c r="T45" s="20">
        <v>90</v>
      </c>
    </row>
    <row r="46" spans="2:20" ht="23.45" customHeight="1" thickBot="1">
      <c r="B46" s="292"/>
      <c r="C46" s="474" t="s">
        <v>26</v>
      </c>
      <c r="D46" s="561">
        <v>795</v>
      </c>
      <c r="E46" s="476">
        <f>SUM(SUM(E39:E45))</f>
        <v>31.980000000000004</v>
      </c>
      <c r="F46" s="491">
        <f>SUM(SUM(F39:F45))</f>
        <v>31.439999999999998</v>
      </c>
      <c r="G46" s="492">
        <f>SUM(SUM(G39:G45))</f>
        <v>99.47999999999999</v>
      </c>
      <c r="H46" s="492">
        <f>SUM(SUM(H39:H45))</f>
        <v>808.64</v>
      </c>
      <c r="I46" s="476">
        <f>SUM(SUM(I39:I45))</f>
        <v>0.41080000000000005</v>
      </c>
      <c r="J46" s="476">
        <f t="shared" ref="J46:S46" si="6">SUM(SUM(J39:J45))</f>
        <v>0.33100000000000007</v>
      </c>
      <c r="K46" s="476">
        <f t="shared" si="6"/>
        <v>9.8000000000000004E-2</v>
      </c>
      <c r="L46" s="476">
        <f t="shared" si="6"/>
        <v>284.70000000000005</v>
      </c>
      <c r="M46" s="476">
        <f t="shared" si="6"/>
        <v>29.69</v>
      </c>
      <c r="N46" s="476">
        <f t="shared" si="6"/>
        <v>161.79</v>
      </c>
      <c r="O46" s="476">
        <f t="shared" si="6"/>
        <v>429.90000000000003</v>
      </c>
      <c r="P46" s="476">
        <f t="shared" si="6"/>
        <v>114.68</v>
      </c>
      <c r="Q46" s="476">
        <f t="shared" si="6"/>
        <v>1489.71</v>
      </c>
      <c r="R46" s="491">
        <f t="shared" si="6"/>
        <v>7.0670000000000002</v>
      </c>
      <c r="S46" s="562">
        <f t="shared" si="6"/>
        <v>74.08</v>
      </c>
      <c r="T46" s="19"/>
    </row>
    <row r="47" spans="2:20" ht="16.5" thickBot="1">
      <c r="B47" s="220"/>
      <c r="C47" s="563" t="s">
        <v>48</v>
      </c>
      <c r="D47" s="564">
        <v>40</v>
      </c>
      <c r="E47" s="565">
        <v>3.76</v>
      </c>
      <c r="F47" s="565">
        <v>2.1</v>
      </c>
      <c r="G47" s="565">
        <v>19.84</v>
      </c>
      <c r="H47" s="481">
        <v>113.4</v>
      </c>
      <c r="I47" s="464">
        <v>2.5999999999999999E-2</v>
      </c>
      <c r="J47" s="464">
        <v>3.2000000000000001E-2</v>
      </c>
      <c r="K47" s="465">
        <v>7.2999999999999995E-2</v>
      </c>
      <c r="L47" s="466">
        <v>39.64</v>
      </c>
      <c r="M47" s="465">
        <v>4.4999999999999998E-2</v>
      </c>
      <c r="N47" s="466">
        <v>14.58</v>
      </c>
      <c r="O47" s="465">
        <v>30.41</v>
      </c>
      <c r="P47" s="466">
        <v>6</v>
      </c>
      <c r="Q47" s="465">
        <v>38.22</v>
      </c>
      <c r="R47" s="467">
        <v>0.33</v>
      </c>
      <c r="S47" s="467">
        <v>1.41</v>
      </c>
      <c r="T47" s="8">
        <v>91</v>
      </c>
    </row>
    <row r="48" spans="2:20" ht="19.899999999999999" customHeight="1" thickBot="1">
      <c r="B48" s="223" t="s">
        <v>28</v>
      </c>
      <c r="C48" s="461" t="s">
        <v>49</v>
      </c>
      <c r="D48" s="462" t="s">
        <v>12</v>
      </c>
      <c r="E48" s="479">
        <v>0.1</v>
      </c>
      <c r="F48" s="470">
        <v>0</v>
      </c>
      <c r="G48" s="470">
        <v>9</v>
      </c>
      <c r="H48" s="470">
        <v>36</v>
      </c>
      <c r="I48" s="566"/>
      <c r="J48" s="566">
        <v>0.01</v>
      </c>
      <c r="K48" s="566"/>
      <c r="L48" s="566">
        <v>0.3</v>
      </c>
      <c r="M48" s="566">
        <v>0.04</v>
      </c>
      <c r="N48" s="566">
        <v>4.5</v>
      </c>
      <c r="O48" s="566">
        <v>7.2</v>
      </c>
      <c r="P48" s="566">
        <v>3.8</v>
      </c>
      <c r="Q48" s="566">
        <v>20.8</v>
      </c>
      <c r="R48" s="498">
        <v>0.7</v>
      </c>
      <c r="S48" s="497"/>
      <c r="T48" s="78">
        <v>71</v>
      </c>
    </row>
    <row r="49" spans="2:20" ht="19.149999999999999" customHeight="1" thickBot="1">
      <c r="B49" s="223"/>
      <c r="C49" s="539" t="s">
        <v>50</v>
      </c>
      <c r="D49" s="462">
        <v>200</v>
      </c>
      <c r="E49" s="462">
        <v>1</v>
      </c>
      <c r="F49" s="454">
        <v>0.2</v>
      </c>
      <c r="G49" s="472">
        <v>20.2</v>
      </c>
      <c r="H49" s="472">
        <v>87</v>
      </c>
      <c r="I49" s="472">
        <v>0.04</v>
      </c>
      <c r="J49" s="472">
        <v>0.08</v>
      </c>
      <c r="K49" s="472"/>
      <c r="L49" s="472">
        <v>100</v>
      </c>
      <c r="M49" s="472">
        <v>12</v>
      </c>
      <c r="N49" s="472">
        <v>10</v>
      </c>
      <c r="O49" s="472">
        <v>30</v>
      </c>
      <c r="P49" s="472">
        <v>24</v>
      </c>
      <c r="Q49" s="472">
        <v>240</v>
      </c>
      <c r="R49" s="454">
        <v>1.5</v>
      </c>
      <c r="S49" s="455"/>
      <c r="T49" s="8">
        <v>79</v>
      </c>
    </row>
    <row r="50" spans="2:20" ht="22.9" customHeight="1" thickBot="1">
      <c r="B50" s="260"/>
      <c r="C50" s="508" t="s">
        <v>32</v>
      </c>
      <c r="D50" s="567">
        <v>445</v>
      </c>
      <c r="E50" s="568">
        <f>SUM(SUM(E47:E49))</f>
        <v>4.8599999999999994</v>
      </c>
      <c r="F50" s="568">
        <f>SUM(SUM(F47:F49))</f>
        <v>2.3000000000000003</v>
      </c>
      <c r="G50" s="568">
        <f>SUM(SUM(G47:G49))</f>
        <v>49.04</v>
      </c>
      <c r="H50" s="568">
        <f>SUM(SUM(H47:H49))</f>
        <v>236.4</v>
      </c>
      <c r="I50" s="491">
        <f t="shared" ref="I50:S50" si="7">SUM(I47:I49)</f>
        <v>6.6000000000000003E-2</v>
      </c>
      <c r="J50" s="491">
        <f t="shared" si="7"/>
        <v>0.122</v>
      </c>
      <c r="K50" s="491">
        <f t="shared" si="7"/>
        <v>7.2999999999999995E-2</v>
      </c>
      <c r="L50" s="491">
        <f t="shared" si="7"/>
        <v>139.94</v>
      </c>
      <c r="M50" s="491">
        <f t="shared" si="7"/>
        <v>12.085000000000001</v>
      </c>
      <c r="N50" s="491">
        <f t="shared" si="7"/>
        <v>29.08</v>
      </c>
      <c r="O50" s="491">
        <f t="shared" si="7"/>
        <v>67.61</v>
      </c>
      <c r="P50" s="491">
        <f t="shared" si="7"/>
        <v>33.799999999999997</v>
      </c>
      <c r="Q50" s="491">
        <f t="shared" si="7"/>
        <v>299.02</v>
      </c>
      <c r="R50" s="491">
        <f t="shared" si="7"/>
        <v>2.5300000000000002</v>
      </c>
      <c r="S50" s="491">
        <f t="shared" si="7"/>
        <v>1.41</v>
      </c>
      <c r="T50" s="52"/>
    </row>
    <row r="51" spans="2:20" ht="21.6" customHeight="1" thickBot="1">
      <c r="B51" s="263"/>
      <c r="C51" s="513" t="s">
        <v>33</v>
      </c>
      <c r="D51" s="569">
        <v>1845</v>
      </c>
      <c r="E51" s="570">
        <f>SUM(E38,E46,E50,)</f>
        <v>61.980000000000004</v>
      </c>
      <c r="F51" s="570">
        <f>SUM(F38,F46,F50,)</f>
        <v>56.499999999999993</v>
      </c>
      <c r="G51" s="570">
        <f>SUM(G38,G46,G50,)</f>
        <v>214.30999999999997</v>
      </c>
      <c r="H51" s="570">
        <f>SUM(H38,H46,H50,)</f>
        <v>1617.66</v>
      </c>
      <c r="I51" s="570">
        <f>SUM(I38,I46,I50,)</f>
        <v>1.1358000000000001</v>
      </c>
      <c r="J51" s="570">
        <f t="shared" ref="J51:R51" si="8">SUM(J38,J46,J50,)</f>
        <v>1.0810000000000002</v>
      </c>
      <c r="K51" s="570">
        <f t="shared" si="8"/>
        <v>2.8809999999999998</v>
      </c>
      <c r="L51" s="570">
        <f t="shared" si="8"/>
        <v>579.55000000000007</v>
      </c>
      <c r="M51" s="570">
        <f t="shared" si="8"/>
        <v>108.69499999999999</v>
      </c>
      <c r="N51" s="570">
        <f t="shared" si="8"/>
        <v>508.46999999999997</v>
      </c>
      <c r="O51" s="570">
        <f t="shared" si="8"/>
        <v>979.81000000000006</v>
      </c>
      <c r="P51" s="570">
        <f t="shared" si="8"/>
        <v>246.63</v>
      </c>
      <c r="Q51" s="570">
        <f t="shared" si="8"/>
        <v>2603.83</v>
      </c>
      <c r="R51" s="570">
        <f t="shared" si="8"/>
        <v>15.737000000000002</v>
      </c>
      <c r="S51" s="570">
        <f>SUM(S38,S46,S50,)/1000</f>
        <v>0.15303999999999998</v>
      </c>
      <c r="T51" s="18"/>
    </row>
    <row r="52" spans="2:20" ht="30.6" customHeight="1" thickBot="1">
      <c r="B52" s="292"/>
      <c r="C52" s="571" t="s">
        <v>34</v>
      </c>
      <c r="D52" s="572"/>
      <c r="E52" s="521">
        <f>E51*100/77</f>
        <v>80.493506493506487</v>
      </c>
      <c r="F52" s="573">
        <f>F51*100/79</f>
        <v>71.518987341772146</v>
      </c>
      <c r="G52" s="573">
        <f>G51*100/335</f>
        <v>63.973134328358199</v>
      </c>
      <c r="H52" s="522">
        <f>H51*100/2350</f>
        <v>68.836595744680849</v>
      </c>
      <c r="I52" s="520">
        <f>I51*100/1.2</f>
        <v>94.65000000000002</v>
      </c>
      <c r="J52" s="521">
        <f>J51*100/1.4</f>
        <v>77.214285714285737</v>
      </c>
      <c r="K52" s="521">
        <f>K51*100/10</f>
        <v>28.809999999999995</v>
      </c>
      <c r="L52" s="521">
        <f>L51*100/700</f>
        <v>82.792857142857159</v>
      </c>
      <c r="M52" s="521">
        <f>M51*100/60</f>
        <v>181.15833333333333</v>
      </c>
      <c r="N52" s="521">
        <f>N51*100/1100</f>
        <v>46.224545454545456</v>
      </c>
      <c r="O52" s="521">
        <f>O51*100/1100</f>
        <v>89.073636363636368</v>
      </c>
      <c r="P52" s="521">
        <f>P51*100/250</f>
        <v>98.652000000000001</v>
      </c>
      <c r="Q52" s="521">
        <f>Q51*100/1100</f>
        <v>236.71181818181819</v>
      </c>
      <c r="R52" s="520">
        <f>R51*100/12</f>
        <v>131.14166666666668</v>
      </c>
      <c r="S52" s="520">
        <f>S51*100/0.1</f>
        <v>153.03999999999996</v>
      </c>
      <c r="T52" s="53"/>
    </row>
    <row r="53" spans="2:20">
      <c r="B53" s="270"/>
      <c r="C53" s="523"/>
      <c r="D53" s="524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3"/>
    </row>
    <row r="54" spans="2:20" ht="15.75" thickBot="1">
      <c r="B54" s="270"/>
      <c r="C54" s="523"/>
      <c r="D54" s="524"/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  <c r="R54" s="527"/>
      <c r="S54" s="527"/>
      <c r="T54" s="53"/>
    </row>
    <row r="55" spans="2:20" ht="15" customHeight="1" thickBot="1">
      <c r="B55" s="976" t="s">
        <v>1</v>
      </c>
      <c r="C55" s="965" t="s">
        <v>2</v>
      </c>
      <c r="D55" s="965" t="s">
        <v>212</v>
      </c>
      <c r="E55" s="959" t="s">
        <v>199</v>
      </c>
      <c r="F55" s="960"/>
      <c r="G55" s="961"/>
      <c r="H55" s="965" t="s">
        <v>211</v>
      </c>
      <c r="I55" s="959" t="s">
        <v>200</v>
      </c>
      <c r="J55" s="960"/>
      <c r="K55" s="960"/>
      <c r="L55" s="960"/>
      <c r="M55" s="961"/>
      <c r="N55" s="959" t="s">
        <v>205</v>
      </c>
      <c r="O55" s="960"/>
      <c r="P55" s="960"/>
      <c r="Q55" s="960"/>
      <c r="R55" s="960"/>
      <c r="S55" s="961"/>
      <c r="T55" s="971" t="s">
        <v>3</v>
      </c>
    </row>
    <row r="56" spans="2:20" ht="29.25" thickBot="1">
      <c r="B56" s="977"/>
      <c r="C56" s="966"/>
      <c r="D56" s="966"/>
      <c r="E56" s="509" t="s">
        <v>4</v>
      </c>
      <c r="F56" s="509" t="s">
        <v>5</v>
      </c>
      <c r="G56" s="509" t="s">
        <v>6</v>
      </c>
      <c r="H56" s="966"/>
      <c r="I56" s="528" t="s">
        <v>201</v>
      </c>
      <c r="J56" s="528" t="s">
        <v>202</v>
      </c>
      <c r="K56" s="528" t="s">
        <v>226</v>
      </c>
      <c r="L56" s="528" t="s">
        <v>203</v>
      </c>
      <c r="M56" s="528" t="s">
        <v>204</v>
      </c>
      <c r="N56" s="528" t="s">
        <v>206</v>
      </c>
      <c r="O56" s="528" t="s">
        <v>207</v>
      </c>
      <c r="P56" s="528" t="s">
        <v>209</v>
      </c>
      <c r="Q56" s="528" t="s">
        <v>210</v>
      </c>
      <c r="R56" s="528" t="s">
        <v>208</v>
      </c>
      <c r="S56" s="528" t="s">
        <v>213</v>
      </c>
      <c r="T56" s="972"/>
    </row>
    <row r="57" spans="2:20">
      <c r="B57" s="210"/>
      <c r="C57" s="449" t="s">
        <v>7</v>
      </c>
      <c r="D57" s="968"/>
      <c r="E57" s="968"/>
      <c r="F57" s="968"/>
      <c r="G57" s="968"/>
      <c r="H57" s="968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973"/>
    </row>
    <row r="58" spans="2:20" ht="15.75" thickBot="1">
      <c r="B58" s="210"/>
      <c r="C58" s="529" t="s">
        <v>51</v>
      </c>
      <c r="D58" s="980"/>
      <c r="E58" s="980"/>
      <c r="F58" s="980"/>
      <c r="G58" s="980"/>
      <c r="H58" s="980"/>
      <c r="I58" s="530"/>
      <c r="J58" s="530"/>
      <c r="K58" s="530"/>
      <c r="L58" s="530"/>
      <c r="M58" s="530"/>
      <c r="N58" s="530"/>
      <c r="O58" s="530"/>
      <c r="P58" s="530"/>
      <c r="Q58" s="530"/>
      <c r="R58" s="530"/>
      <c r="S58" s="530"/>
      <c r="T58" s="984"/>
    </row>
    <row r="59" spans="2:20" ht="16.5" thickBot="1">
      <c r="B59" s="276"/>
      <c r="C59" s="574" t="s">
        <v>52</v>
      </c>
      <c r="D59" s="575">
        <v>100</v>
      </c>
      <c r="E59" s="479">
        <v>1.3</v>
      </c>
      <c r="F59" s="469">
        <v>0.1</v>
      </c>
      <c r="G59" s="469">
        <v>5</v>
      </c>
      <c r="H59" s="470">
        <v>26</v>
      </c>
      <c r="I59" s="470">
        <v>5.8000000000000003E-2</v>
      </c>
      <c r="J59" s="470">
        <v>7.1999999999999995E-2</v>
      </c>
      <c r="K59" s="470"/>
      <c r="L59" s="470">
        <v>150</v>
      </c>
      <c r="M59" s="470">
        <v>80</v>
      </c>
      <c r="N59" s="470">
        <v>7.04</v>
      </c>
      <c r="O59" s="470">
        <v>13.92</v>
      </c>
      <c r="P59" s="470">
        <v>6.09</v>
      </c>
      <c r="Q59" s="478">
        <v>135.29</v>
      </c>
      <c r="R59" s="479">
        <v>0.44</v>
      </c>
      <c r="S59" s="470">
        <v>2.64</v>
      </c>
      <c r="T59" s="8">
        <v>18</v>
      </c>
    </row>
    <row r="60" spans="2:20" ht="16.5" thickBot="1">
      <c r="B60" s="223"/>
      <c r="C60" s="461" t="s">
        <v>53</v>
      </c>
      <c r="D60" s="506">
        <v>160</v>
      </c>
      <c r="E60" s="576">
        <v>13.5</v>
      </c>
      <c r="F60" s="577">
        <v>15.5</v>
      </c>
      <c r="G60" s="576">
        <v>14.4</v>
      </c>
      <c r="H60" s="578">
        <v>252</v>
      </c>
      <c r="I60" s="464">
        <v>5.1999999999999998E-2</v>
      </c>
      <c r="J60" s="464">
        <v>0.108</v>
      </c>
      <c r="K60" s="465">
        <v>0.215</v>
      </c>
      <c r="L60" s="466">
        <v>32.93</v>
      </c>
      <c r="M60" s="465">
        <v>0.92500000000000004</v>
      </c>
      <c r="N60" s="466">
        <v>158.30000000000001</v>
      </c>
      <c r="O60" s="465">
        <v>160.55000000000001</v>
      </c>
      <c r="P60" s="466">
        <v>19.95</v>
      </c>
      <c r="Q60" s="465">
        <v>185.83</v>
      </c>
      <c r="R60" s="467">
        <v>1.3</v>
      </c>
      <c r="S60" s="467">
        <v>4.8</v>
      </c>
      <c r="T60" s="79">
        <v>50</v>
      </c>
    </row>
    <row r="61" spans="2:20" ht="18" customHeight="1" thickBot="1">
      <c r="B61" s="223" t="s">
        <v>54</v>
      </c>
      <c r="C61" s="539" t="s">
        <v>55</v>
      </c>
      <c r="D61" s="472">
        <v>200</v>
      </c>
      <c r="E61" s="579">
        <v>3.1</v>
      </c>
      <c r="F61" s="580">
        <v>3</v>
      </c>
      <c r="G61" s="580">
        <v>14.3</v>
      </c>
      <c r="H61" s="580">
        <v>95</v>
      </c>
      <c r="I61" s="581">
        <v>0.03</v>
      </c>
      <c r="J61" s="581">
        <v>0.13</v>
      </c>
      <c r="K61" s="581"/>
      <c r="L61" s="581">
        <v>13.29</v>
      </c>
      <c r="M61" s="581">
        <v>0.52</v>
      </c>
      <c r="N61" s="581">
        <v>111</v>
      </c>
      <c r="O61" s="581">
        <v>107</v>
      </c>
      <c r="P61" s="581">
        <v>30.7</v>
      </c>
      <c r="Q61" s="582">
        <v>184</v>
      </c>
      <c r="R61" s="583">
        <v>1.1000000000000001</v>
      </c>
      <c r="S61" s="581">
        <v>9</v>
      </c>
      <c r="T61" s="79">
        <v>75</v>
      </c>
    </row>
    <row r="62" spans="2:20" ht="15.75" thickBot="1">
      <c r="B62" s="223"/>
      <c r="C62" s="461" t="s">
        <v>25</v>
      </c>
      <c r="D62" s="455">
        <v>50</v>
      </c>
      <c r="E62" s="456">
        <v>4</v>
      </c>
      <c r="F62" s="455">
        <v>0.5</v>
      </c>
      <c r="G62" s="456">
        <v>23</v>
      </c>
      <c r="H62" s="472">
        <v>112.5</v>
      </c>
      <c r="I62" s="472">
        <v>5.5E-2</v>
      </c>
      <c r="J62" s="472">
        <v>1.4999999999999999E-2</v>
      </c>
      <c r="K62" s="472"/>
      <c r="L62" s="472"/>
      <c r="M62" s="472"/>
      <c r="N62" s="472">
        <v>10</v>
      </c>
      <c r="O62" s="472">
        <v>32.5</v>
      </c>
      <c r="P62" s="472">
        <v>7</v>
      </c>
      <c r="Q62" s="455">
        <v>46.5</v>
      </c>
      <c r="R62" s="454">
        <v>0.55000000000000004</v>
      </c>
      <c r="S62" s="472">
        <v>19.3</v>
      </c>
      <c r="T62" s="8">
        <v>89</v>
      </c>
    </row>
    <row r="63" spans="2:20" ht="15.75" thickBot="1">
      <c r="B63" s="223"/>
      <c r="C63" s="471" t="s">
        <v>16</v>
      </c>
      <c r="D63" s="485">
        <v>30</v>
      </c>
      <c r="E63" s="486">
        <v>2</v>
      </c>
      <c r="F63" s="487">
        <v>0.36</v>
      </c>
      <c r="G63" s="488">
        <v>15.87</v>
      </c>
      <c r="H63" s="489">
        <v>74.7</v>
      </c>
      <c r="I63" s="454">
        <v>5.0999999999999997E-2</v>
      </c>
      <c r="J63" s="454">
        <v>2.4E-2</v>
      </c>
      <c r="K63" s="485"/>
      <c r="L63" s="454"/>
      <c r="M63" s="485"/>
      <c r="N63" s="454">
        <v>8.6999999999999993</v>
      </c>
      <c r="O63" s="485">
        <v>45</v>
      </c>
      <c r="P63" s="454">
        <v>14.1</v>
      </c>
      <c r="Q63" s="485">
        <v>70.5</v>
      </c>
      <c r="R63" s="490">
        <v>1.17</v>
      </c>
      <c r="S63" s="472">
        <v>15.3</v>
      </c>
      <c r="T63" s="9">
        <v>90</v>
      </c>
    </row>
    <row r="64" spans="2:20" ht="24.6" customHeight="1" thickBot="1">
      <c r="B64" s="262" t="s">
        <v>17</v>
      </c>
      <c r="C64" s="474" t="s">
        <v>18</v>
      </c>
      <c r="D64" s="475">
        <f t="shared" ref="D64:I64" si="9">SUM(D59:D63)</f>
        <v>540</v>
      </c>
      <c r="E64" s="492">
        <f t="shared" si="9"/>
        <v>23.900000000000002</v>
      </c>
      <c r="F64" s="492">
        <f t="shared" si="9"/>
        <v>19.46</v>
      </c>
      <c r="G64" s="492">
        <f t="shared" si="9"/>
        <v>72.570000000000007</v>
      </c>
      <c r="H64" s="492">
        <f t="shared" si="9"/>
        <v>560.20000000000005</v>
      </c>
      <c r="I64" s="492">
        <f t="shared" si="9"/>
        <v>0.246</v>
      </c>
      <c r="J64" s="492">
        <f t="shared" ref="J64:S64" si="10">SUM(J59:J63)</f>
        <v>0.34900000000000003</v>
      </c>
      <c r="K64" s="492">
        <f t="shared" si="10"/>
        <v>0.215</v>
      </c>
      <c r="L64" s="492">
        <f t="shared" si="10"/>
        <v>196.22</v>
      </c>
      <c r="M64" s="492">
        <f t="shared" si="10"/>
        <v>81.444999999999993</v>
      </c>
      <c r="N64" s="492">
        <f t="shared" si="10"/>
        <v>295.04000000000002</v>
      </c>
      <c r="O64" s="492">
        <f t="shared" si="10"/>
        <v>358.97</v>
      </c>
      <c r="P64" s="492">
        <f t="shared" si="10"/>
        <v>77.839999999999989</v>
      </c>
      <c r="Q64" s="562">
        <f t="shared" si="10"/>
        <v>622.12</v>
      </c>
      <c r="R64" s="491">
        <f t="shared" si="10"/>
        <v>4.5599999999999996</v>
      </c>
      <c r="S64" s="492">
        <f t="shared" si="10"/>
        <v>51.039999999999992</v>
      </c>
      <c r="T64" s="27"/>
    </row>
    <row r="65" spans="2:20" ht="30.75" thickBot="1">
      <c r="B65" s="220"/>
      <c r="C65" s="584" t="s">
        <v>56</v>
      </c>
      <c r="D65" s="454">
        <v>100</v>
      </c>
      <c r="E65" s="500">
        <v>2.2999999999999998</v>
      </c>
      <c r="F65" s="494">
        <v>6.8</v>
      </c>
      <c r="G65" s="499">
        <v>4.3</v>
      </c>
      <c r="H65" s="501">
        <v>88.3</v>
      </c>
      <c r="I65" s="500">
        <v>0.04</v>
      </c>
      <c r="J65" s="500">
        <v>0.08</v>
      </c>
      <c r="K65" s="500"/>
      <c r="L65" s="500">
        <v>50.8</v>
      </c>
      <c r="M65" s="494">
        <v>28.8</v>
      </c>
      <c r="N65" s="501">
        <v>36</v>
      </c>
      <c r="O65" s="500">
        <v>44</v>
      </c>
      <c r="P65" s="494">
        <v>16</v>
      </c>
      <c r="Q65" s="499">
        <v>242</v>
      </c>
      <c r="R65" s="499">
        <v>0.8</v>
      </c>
      <c r="S65" s="499">
        <v>17.3</v>
      </c>
      <c r="T65" s="34">
        <v>8</v>
      </c>
    </row>
    <row r="66" spans="2:20" ht="16.5" thickBot="1">
      <c r="B66" s="220"/>
      <c r="C66" s="461" t="s">
        <v>57</v>
      </c>
      <c r="D66" s="454">
        <v>200</v>
      </c>
      <c r="E66" s="585">
        <v>6.9</v>
      </c>
      <c r="F66" s="585">
        <v>6.7</v>
      </c>
      <c r="G66" s="585">
        <v>11.5</v>
      </c>
      <c r="H66" s="586">
        <v>134</v>
      </c>
      <c r="I66" s="464">
        <v>7.9000000000000001E-2</v>
      </c>
      <c r="J66" s="465">
        <v>6.3E-2</v>
      </c>
      <c r="K66" s="466">
        <v>3.54</v>
      </c>
      <c r="L66" s="465">
        <v>124.22</v>
      </c>
      <c r="M66" s="466">
        <v>2.39</v>
      </c>
      <c r="N66" s="465">
        <v>57.81</v>
      </c>
      <c r="O66" s="466">
        <v>96.45</v>
      </c>
      <c r="P66" s="465">
        <v>30.91</v>
      </c>
      <c r="Q66" s="466">
        <v>315.10000000000002</v>
      </c>
      <c r="R66" s="465">
        <v>0.42</v>
      </c>
      <c r="S66" s="467">
        <v>15.3</v>
      </c>
      <c r="T66" s="34">
        <v>30</v>
      </c>
    </row>
    <row r="67" spans="2:20" ht="21" customHeight="1" thickBot="1">
      <c r="B67" s="223" t="s">
        <v>22</v>
      </c>
      <c r="C67" s="587" t="s">
        <v>58</v>
      </c>
      <c r="D67" s="588">
        <v>250</v>
      </c>
      <c r="E67" s="589">
        <v>15.5</v>
      </c>
      <c r="F67" s="590">
        <v>19.600000000000001</v>
      </c>
      <c r="G67" s="590">
        <v>25.6</v>
      </c>
      <c r="H67" s="591">
        <v>341</v>
      </c>
      <c r="I67" s="592">
        <v>0.17</v>
      </c>
      <c r="J67" s="592">
        <v>0.13</v>
      </c>
      <c r="K67" s="592"/>
      <c r="L67" s="592">
        <v>325</v>
      </c>
      <c r="M67" s="593">
        <v>14.1</v>
      </c>
      <c r="N67" s="594">
        <v>40</v>
      </c>
      <c r="O67" s="592">
        <v>241</v>
      </c>
      <c r="P67" s="593">
        <v>117</v>
      </c>
      <c r="Q67" s="595">
        <v>923</v>
      </c>
      <c r="R67" s="595">
        <v>2.7</v>
      </c>
      <c r="S67" s="595">
        <v>13.7</v>
      </c>
      <c r="T67" s="34">
        <v>52</v>
      </c>
    </row>
    <row r="68" spans="2:20" ht="16.5" thickBot="1">
      <c r="B68" s="970"/>
      <c r="C68" s="461" t="s">
        <v>59</v>
      </c>
      <c r="D68" s="596">
        <v>200</v>
      </c>
      <c r="E68" s="555">
        <v>0.96</v>
      </c>
      <c r="F68" s="555">
        <v>0.06</v>
      </c>
      <c r="G68" s="555">
        <v>10</v>
      </c>
      <c r="H68" s="556">
        <v>44</v>
      </c>
      <c r="I68" s="464">
        <v>2.5000000000000001E-3</v>
      </c>
      <c r="J68" s="464">
        <v>4.0000000000000001E-3</v>
      </c>
      <c r="K68" s="465"/>
      <c r="L68" s="466">
        <v>0.98</v>
      </c>
      <c r="M68" s="465">
        <v>5.12</v>
      </c>
      <c r="N68" s="466">
        <v>6.2480000000000002</v>
      </c>
      <c r="O68" s="465">
        <v>7.49</v>
      </c>
      <c r="P68" s="466">
        <v>3.75</v>
      </c>
      <c r="Q68" s="465">
        <v>39.314</v>
      </c>
      <c r="R68" s="467">
        <v>0.16</v>
      </c>
      <c r="S68" s="467">
        <v>0.123</v>
      </c>
      <c r="T68" s="9">
        <v>69</v>
      </c>
    </row>
    <row r="69" spans="2:20" ht="15.75" thickBot="1">
      <c r="B69" s="970"/>
      <c r="C69" s="461" t="s">
        <v>25</v>
      </c>
      <c r="D69" s="455">
        <v>50</v>
      </c>
      <c r="E69" s="456">
        <v>4</v>
      </c>
      <c r="F69" s="455">
        <v>0.5</v>
      </c>
      <c r="G69" s="456">
        <v>23</v>
      </c>
      <c r="H69" s="472">
        <v>112.5</v>
      </c>
      <c r="I69" s="472">
        <v>5.5E-2</v>
      </c>
      <c r="J69" s="472">
        <v>1.4999999999999999E-2</v>
      </c>
      <c r="K69" s="472"/>
      <c r="L69" s="472"/>
      <c r="M69" s="472"/>
      <c r="N69" s="472">
        <v>10</v>
      </c>
      <c r="O69" s="472">
        <v>32.5</v>
      </c>
      <c r="P69" s="472">
        <v>7</v>
      </c>
      <c r="Q69" s="455">
        <v>46.5</v>
      </c>
      <c r="R69" s="454">
        <v>0.55000000000000004</v>
      </c>
      <c r="S69" s="472">
        <v>19.3</v>
      </c>
      <c r="T69" s="8">
        <v>89</v>
      </c>
    </row>
    <row r="70" spans="2:20" ht="15.75" thickBot="1">
      <c r="B70" s="970"/>
      <c r="C70" s="471" t="s">
        <v>16</v>
      </c>
      <c r="D70" s="485">
        <v>30</v>
      </c>
      <c r="E70" s="486">
        <v>2</v>
      </c>
      <c r="F70" s="487">
        <v>0.36</v>
      </c>
      <c r="G70" s="488">
        <v>15.87</v>
      </c>
      <c r="H70" s="489">
        <v>74.7</v>
      </c>
      <c r="I70" s="454">
        <v>5.0999999999999997E-2</v>
      </c>
      <c r="J70" s="454">
        <v>2.4E-2</v>
      </c>
      <c r="K70" s="485"/>
      <c r="L70" s="454"/>
      <c r="M70" s="485"/>
      <c r="N70" s="454">
        <v>8.6999999999999993</v>
      </c>
      <c r="O70" s="485">
        <v>45</v>
      </c>
      <c r="P70" s="454">
        <v>14.1</v>
      </c>
      <c r="Q70" s="485">
        <v>70.5</v>
      </c>
      <c r="R70" s="490">
        <v>1.17</v>
      </c>
      <c r="S70" s="472">
        <v>15.3</v>
      </c>
      <c r="T70" s="9">
        <v>90</v>
      </c>
    </row>
    <row r="71" spans="2:20" ht="23.45" customHeight="1" thickBot="1">
      <c r="B71" s="292"/>
      <c r="C71" s="474" t="s">
        <v>26</v>
      </c>
      <c r="D71" s="561">
        <v>830</v>
      </c>
      <c r="E71" s="476">
        <f>SUM(SUM(E65:E70))</f>
        <v>31.66</v>
      </c>
      <c r="F71" s="491">
        <f>SUM(SUM(F65:F70))</f>
        <v>34.020000000000003</v>
      </c>
      <c r="G71" s="492">
        <f>SUM(SUM(G65:G70))</f>
        <v>90.27000000000001</v>
      </c>
      <c r="H71" s="476">
        <f>SUM(SUM(H65:H70))</f>
        <v>794.5</v>
      </c>
      <c r="I71" s="476">
        <f>SUM(SUM(I65:I70))</f>
        <v>0.39750000000000002</v>
      </c>
      <c r="J71" s="476">
        <f t="shared" ref="J71:S71" si="11">SUM(SUM(J65:J70))</f>
        <v>0.31600000000000006</v>
      </c>
      <c r="K71" s="476">
        <f t="shared" si="11"/>
        <v>3.54</v>
      </c>
      <c r="L71" s="476">
        <f t="shared" si="11"/>
        <v>501</v>
      </c>
      <c r="M71" s="476">
        <f t="shared" si="11"/>
        <v>50.41</v>
      </c>
      <c r="N71" s="476">
        <f>SUM(SUM(N65:N70))</f>
        <v>158.75799999999998</v>
      </c>
      <c r="O71" s="476">
        <f t="shared" si="11"/>
        <v>466.44</v>
      </c>
      <c r="P71" s="491">
        <f t="shared" si="11"/>
        <v>188.76</v>
      </c>
      <c r="Q71" s="476">
        <f t="shared" si="11"/>
        <v>1636.414</v>
      </c>
      <c r="R71" s="476">
        <f>SUM(SUM(R65:R70))</f>
        <v>5.8</v>
      </c>
      <c r="S71" s="491">
        <f t="shared" si="11"/>
        <v>81.022999999999996</v>
      </c>
      <c r="T71" s="34"/>
    </row>
    <row r="72" spans="2:20" ht="16.5" thickBot="1">
      <c r="B72" s="220"/>
      <c r="C72" s="597" t="s">
        <v>130</v>
      </c>
      <c r="D72" s="494">
        <v>36</v>
      </c>
      <c r="E72" s="454">
        <v>1.9</v>
      </c>
      <c r="F72" s="454">
        <v>0.7</v>
      </c>
      <c r="G72" s="462">
        <v>17.8</v>
      </c>
      <c r="H72" s="454">
        <v>85</v>
      </c>
      <c r="I72" s="464">
        <v>2.1499999999999998E-2</v>
      </c>
      <c r="J72" s="464">
        <v>1.7999999999999999E-2</v>
      </c>
      <c r="K72" s="465">
        <v>9.4E-2</v>
      </c>
      <c r="L72" s="466">
        <v>6.5</v>
      </c>
      <c r="M72" s="465">
        <v>0.24</v>
      </c>
      <c r="N72" s="466">
        <v>6.0750000000000002</v>
      </c>
      <c r="O72" s="465">
        <v>18.79</v>
      </c>
      <c r="P72" s="466">
        <v>3.55</v>
      </c>
      <c r="Q72" s="465">
        <v>48.68</v>
      </c>
      <c r="R72" s="467">
        <v>0.47</v>
      </c>
      <c r="S72" s="467">
        <v>0.89</v>
      </c>
      <c r="T72" s="30">
        <v>85</v>
      </c>
    </row>
    <row r="73" spans="2:20">
      <c r="B73" s="220"/>
      <c r="C73" s="598" t="s">
        <v>216</v>
      </c>
      <c r="D73" s="494"/>
      <c r="E73" s="473"/>
      <c r="F73" s="490"/>
      <c r="G73" s="588"/>
      <c r="H73" s="490"/>
      <c r="I73" s="588"/>
      <c r="J73" s="588"/>
      <c r="K73" s="588"/>
      <c r="L73" s="588"/>
      <c r="M73" s="490"/>
      <c r="N73" s="485"/>
      <c r="O73" s="588"/>
      <c r="P73" s="490"/>
      <c r="Q73" s="473"/>
      <c r="R73" s="473"/>
      <c r="S73" s="485"/>
      <c r="T73" s="19"/>
    </row>
    <row r="74" spans="2:20" ht="15.75" customHeight="1" thickBot="1">
      <c r="B74" s="223" t="s">
        <v>61</v>
      </c>
      <c r="C74" s="599" t="s">
        <v>30</v>
      </c>
      <c r="D74" s="505">
        <v>200</v>
      </c>
      <c r="E74" s="600">
        <v>5.8</v>
      </c>
      <c r="F74" s="601">
        <v>6.4</v>
      </c>
      <c r="G74" s="602">
        <v>8</v>
      </c>
      <c r="H74" s="601">
        <v>118</v>
      </c>
      <c r="I74" s="602">
        <v>0.06</v>
      </c>
      <c r="J74" s="602">
        <v>0.34</v>
      </c>
      <c r="K74" s="602"/>
      <c r="L74" s="602">
        <v>44</v>
      </c>
      <c r="M74" s="601">
        <v>1.4</v>
      </c>
      <c r="N74" s="603">
        <v>240</v>
      </c>
      <c r="O74" s="604">
        <v>190</v>
      </c>
      <c r="P74" s="605">
        <v>28</v>
      </c>
      <c r="Q74" s="606">
        <v>292</v>
      </c>
      <c r="R74" s="606">
        <v>0.2</v>
      </c>
      <c r="S74" s="603">
        <v>18</v>
      </c>
      <c r="T74" s="79">
        <v>78</v>
      </c>
    </row>
    <row r="75" spans="2:20" ht="16.5" thickBot="1">
      <c r="B75" s="223"/>
      <c r="C75" s="539" t="s">
        <v>62</v>
      </c>
      <c r="D75" s="505">
        <v>100</v>
      </c>
      <c r="E75" s="454">
        <v>1.5</v>
      </c>
      <c r="F75" s="455">
        <v>0.5</v>
      </c>
      <c r="G75" s="549">
        <v>21</v>
      </c>
      <c r="H75" s="458">
        <v>96</v>
      </c>
      <c r="I75" s="549">
        <v>0.04</v>
      </c>
      <c r="J75" s="549">
        <v>0.05</v>
      </c>
      <c r="K75" s="549"/>
      <c r="L75" s="549">
        <v>20</v>
      </c>
      <c r="M75" s="458">
        <v>10</v>
      </c>
      <c r="N75" s="455">
        <v>8</v>
      </c>
      <c r="O75" s="462">
        <v>28</v>
      </c>
      <c r="P75" s="454">
        <v>42</v>
      </c>
      <c r="Q75" s="472">
        <v>348</v>
      </c>
      <c r="R75" s="472">
        <v>0.6</v>
      </c>
      <c r="S75" s="472">
        <v>0.05</v>
      </c>
      <c r="T75" s="79">
        <v>63</v>
      </c>
    </row>
    <row r="76" spans="2:20" ht="23.45" customHeight="1" thickBot="1">
      <c r="B76" s="292"/>
      <c r="C76" s="474" t="s">
        <v>32</v>
      </c>
      <c r="D76" s="475">
        <f t="shared" ref="D76:S76" si="12">SUM(D72:D75)</f>
        <v>336</v>
      </c>
      <c r="E76" s="491">
        <f t="shared" si="12"/>
        <v>9.1999999999999993</v>
      </c>
      <c r="F76" s="491">
        <f t="shared" si="12"/>
        <v>7.6000000000000005</v>
      </c>
      <c r="G76" s="491">
        <f t="shared" si="12"/>
        <v>46.8</v>
      </c>
      <c r="H76" s="476">
        <f t="shared" si="12"/>
        <v>299</v>
      </c>
      <c r="I76" s="491">
        <f t="shared" si="12"/>
        <v>0.1215</v>
      </c>
      <c r="J76" s="491">
        <f t="shared" si="12"/>
        <v>0.40800000000000003</v>
      </c>
      <c r="K76" s="491">
        <f t="shared" si="12"/>
        <v>9.4E-2</v>
      </c>
      <c r="L76" s="491">
        <f t="shared" si="12"/>
        <v>70.5</v>
      </c>
      <c r="M76" s="491">
        <f t="shared" si="12"/>
        <v>11.64</v>
      </c>
      <c r="N76" s="491">
        <f t="shared" si="12"/>
        <v>254.07499999999999</v>
      </c>
      <c r="O76" s="491">
        <f t="shared" si="12"/>
        <v>236.79</v>
      </c>
      <c r="P76" s="491">
        <f t="shared" si="12"/>
        <v>73.55</v>
      </c>
      <c r="Q76" s="491">
        <f t="shared" si="12"/>
        <v>688.68000000000006</v>
      </c>
      <c r="R76" s="491">
        <f t="shared" si="12"/>
        <v>1.27</v>
      </c>
      <c r="S76" s="491">
        <f t="shared" si="12"/>
        <v>18.940000000000001</v>
      </c>
      <c r="T76" s="52"/>
    </row>
    <row r="77" spans="2:20" ht="20.45" customHeight="1" thickBot="1">
      <c r="B77" s="310"/>
      <c r="C77" s="607" t="s">
        <v>33</v>
      </c>
      <c r="D77" s="569">
        <v>1706</v>
      </c>
      <c r="E77" s="570">
        <f>SUM(E64,E71,E76,)</f>
        <v>64.760000000000005</v>
      </c>
      <c r="F77" s="570">
        <f>SUM(F64,F71,F76,)</f>
        <v>61.080000000000005</v>
      </c>
      <c r="G77" s="570">
        <f>SUM(G64,G71,G76,)</f>
        <v>209.64000000000004</v>
      </c>
      <c r="H77" s="608">
        <f>SUM(H64,H71,H76,)</f>
        <v>1653.7</v>
      </c>
      <c r="I77" s="491">
        <f>SUM(I64,I71,I76)</f>
        <v>0.7649999999999999</v>
      </c>
      <c r="J77" s="570">
        <f>SUM(J64,J71,J76,)</f>
        <v>1.073</v>
      </c>
      <c r="K77" s="570">
        <f t="shared" ref="K77:Q77" si="13">SUM(K64,K71,K76,)</f>
        <v>3.8489999999999998</v>
      </c>
      <c r="L77" s="570">
        <f t="shared" si="13"/>
        <v>767.72</v>
      </c>
      <c r="M77" s="570">
        <f t="shared" si="13"/>
        <v>143.495</v>
      </c>
      <c r="N77" s="570">
        <f t="shared" si="13"/>
        <v>707.87300000000005</v>
      </c>
      <c r="O77" s="570">
        <f t="shared" si="13"/>
        <v>1062.2</v>
      </c>
      <c r="P77" s="570">
        <f t="shared" si="13"/>
        <v>340.15</v>
      </c>
      <c r="Q77" s="570">
        <f t="shared" si="13"/>
        <v>2947.2139999999999</v>
      </c>
      <c r="R77" s="491">
        <f t="shared" ref="R77" si="14">SUM(R74:R76)</f>
        <v>2.0700000000000003</v>
      </c>
      <c r="S77" s="491">
        <f>SUM(S74:S76)/1000</f>
        <v>3.6990000000000002E-2</v>
      </c>
      <c r="T77" s="18"/>
    </row>
    <row r="78" spans="2:20" ht="34.9" customHeight="1" thickBot="1">
      <c r="B78" s="284"/>
      <c r="C78" s="474" t="s">
        <v>34</v>
      </c>
      <c r="D78" s="572"/>
      <c r="E78" s="521">
        <f>E77*100/77</f>
        <v>84.103896103896119</v>
      </c>
      <c r="F78" s="573">
        <f>F77*100/79</f>
        <v>77.316455696202539</v>
      </c>
      <c r="G78" s="573">
        <f>G77*100/335</f>
        <v>62.579104477611949</v>
      </c>
      <c r="H78" s="573">
        <f>H77*100/2350</f>
        <v>70.370212765957447</v>
      </c>
      <c r="I78" s="520">
        <f>I77*100/1.2</f>
        <v>63.749999999999993</v>
      </c>
      <c r="J78" s="521">
        <f>J77*100/1.4</f>
        <v>76.642857142857139</v>
      </c>
      <c r="K78" s="521">
        <f>K77*100/10</f>
        <v>38.489999999999995</v>
      </c>
      <c r="L78" s="521">
        <f>L77*100/700</f>
        <v>109.67428571428572</v>
      </c>
      <c r="M78" s="521">
        <f>M77*100/60</f>
        <v>239.15833333333333</v>
      </c>
      <c r="N78" s="521">
        <f>N77*100/1100</f>
        <v>64.352090909090919</v>
      </c>
      <c r="O78" s="521">
        <f>O77*100/1100</f>
        <v>96.563636363636363</v>
      </c>
      <c r="P78" s="521">
        <f>P77*100/250</f>
        <v>136.06</v>
      </c>
      <c r="Q78" s="521">
        <f>Q77*100/1100</f>
        <v>267.92854545454549</v>
      </c>
      <c r="R78" s="520">
        <f>R77*100/12</f>
        <v>17.250000000000004</v>
      </c>
      <c r="S78" s="520">
        <f>S77*100/0.1</f>
        <v>36.99</v>
      </c>
      <c r="T78" s="18"/>
    </row>
    <row r="79" spans="2:20">
      <c r="B79" s="241"/>
      <c r="C79" s="563"/>
      <c r="D79" s="485"/>
      <c r="E79" s="485"/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18"/>
    </row>
    <row r="80" spans="2:20">
      <c r="B80" s="241"/>
      <c r="C80" s="563"/>
      <c r="D80" s="485"/>
      <c r="E80" s="485"/>
      <c r="F80" s="485"/>
      <c r="G80" s="485"/>
      <c r="H80" s="485"/>
      <c r="I80" s="485"/>
      <c r="J80" s="485"/>
      <c r="K80" s="485"/>
      <c r="L80" s="485"/>
      <c r="M80" s="485"/>
      <c r="N80" s="485"/>
      <c r="O80" s="485"/>
      <c r="P80" s="485"/>
      <c r="Q80" s="485"/>
      <c r="R80" s="485"/>
      <c r="S80" s="485"/>
      <c r="T80" s="18"/>
    </row>
    <row r="81" spans="1:41" ht="15.75" thickBot="1">
      <c r="B81" s="241"/>
      <c r="C81" s="526"/>
      <c r="D81" s="609"/>
      <c r="E81" s="609"/>
      <c r="F81" s="609"/>
      <c r="G81" s="609"/>
      <c r="H81" s="609"/>
      <c r="I81" s="609"/>
      <c r="J81" s="609"/>
      <c r="K81" s="609"/>
      <c r="L81" s="609"/>
      <c r="M81" s="609"/>
      <c r="N81" s="609"/>
      <c r="O81" s="609"/>
      <c r="P81" s="609"/>
      <c r="Q81" s="609"/>
      <c r="R81" s="609"/>
      <c r="S81" s="609"/>
      <c r="T81" s="18"/>
    </row>
    <row r="82" spans="1:41" ht="15" customHeight="1" thickBot="1">
      <c r="B82" s="976" t="s">
        <v>1</v>
      </c>
      <c r="C82" s="965" t="s">
        <v>2</v>
      </c>
      <c r="D82" s="965" t="s">
        <v>212</v>
      </c>
      <c r="E82" s="959" t="s">
        <v>199</v>
      </c>
      <c r="F82" s="960"/>
      <c r="G82" s="961"/>
      <c r="H82" s="965" t="s">
        <v>211</v>
      </c>
      <c r="I82" s="959" t="s">
        <v>200</v>
      </c>
      <c r="J82" s="960"/>
      <c r="K82" s="960"/>
      <c r="L82" s="960"/>
      <c r="M82" s="961"/>
      <c r="N82" s="959" t="s">
        <v>205</v>
      </c>
      <c r="O82" s="960"/>
      <c r="P82" s="960"/>
      <c r="Q82" s="960"/>
      <c r="R82" s="960"/>
      <c r="S82" s="961"/>
      <c r="T82" s="983" t="s">
        <v>3</v>
      </c>
    </row>
    <row r="83" spans="1:41" ht="29.25" thickBot="1">
      <c r="B83" s="977"/>
      <c r="C83" s="966"/>
      <c r="D83" s="966"/>
      <c r="E83" s="509" t="s">
        <v>4</v>
      </c>
      <c r="F83" s="509" t="s">
        <v>5</v>
      </c>
      <c r="G83" s="509" t="s">
        <v>6</v>
      </c>
      <c r="H83" s="966"/>
      <c r="I83" s="528" t="s">
        <v>201</v>
      </c>
      <c r="J83" s="528" t="s">
        <v>202</v>
      </c>
      <c r="K83" s="528" t="s">
        <v>226</v>
      </c>
      <c r="L83" s="528" t="s">
        <v>203</v>
      </c>
      <c r="M83" s="528" t="s">
        <v>204</v>
      </c>
      <c r="N83" s="528" t="s">
        <v>206</v>
      </c>
      <c r="O83" s="528" t="s">
        <v>207</v>
      </c>
      <c r="P83" s="528" t="s">
        <v>209</v>
      </c>
      <c r="Q83" s="528" t="s">
        <v>210</v>
      </c>
      <c r="R83" s="528" t="s">
        <v>208</v>
      </c>
      <c r="S83" s="528" t="s">
        <v>213</v>
      </c>
      <c r="T83" s="972"/>
    </row>
    <row r="84" spans="1:41" s="96" customFormat="1">
      <c r="A84" s="116"/>
      <c r="B84" s="210"/>
      <c r="C84" s="449" t="s">
        <v>7</v>
      </c>
      <c r="D84" s="968"/>
      <c r="E84" s="968"/>
      <c r="F84" s="968"/>
      <c r="G84" s="968"/>
      <c r="H84" s="968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973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</row>
    <row r="85" spans="1:41" ht="15.75" thickBot="1">
      <c r="B85" s="212"/>
      <c r="C85" s="529" t="s">
        <v>63</v>
      </c>
      <c r="D85" s="980"/>
      <c r="E85" s="980"/>
      <c r="F85" s="980"/>
      <c r="G85" s="980"/>
      <c r="H85" s="980"/>
      <c r="I85" s="530"/>
      <c r="J85" s="530"/>
      <c r="K85" s="530"/>
      <c r="L85" s="530"/>
      <c r="M85" s="530"/>
      <c r="N85" s="530"/>
      <c r="O85" s="530"/>
      <c r="P85" s="530"/>
      <c r="Q85" s="530"/>
      <c r="R85" s="530"/>
      <c r="S85" s="530"/>
      <c r="T85" s="974"/>
    </row>
    <row r="86" spans="1:41" ht="16.5" thickBot="1">
      <c r="B86" s="319"/>
      <c r="C86" s="453" t="s">
        <v>193</v>
      </c>
      <c r="D86" s="610" t="s">
        <v>65</v>
      </c>
      <c r="E86" s="462">
        <v>3.14</v>
      </c>
      <c r="F86" s="462">
        <v>7.52</v>
      </c>
      <c r="G86" s="454">
        <v>19.78</v>
      </c>
      <c r="H86" s="455">
        <v>150.97</v>
      </c>
      <c r="I86" s="457">
        <v>6.5000000000000002E-2</v>
      </c>
      <c r="J86" s="457">
        <v>3.2000000000000001E-2</v>
      </c>
      <c r="K86" s="465">
        <v>0.13</v>
      </c>
      <c r="L86" s="459">
        <v>45</v>
      </c>
      <c r="M86" s="611"/>
      <c r="N86" s="459">
        <v>11.2</v>
      </c>
      <c r="O86" s="611">
        <v>37</v>
      </c>
      <c r="P86" s="459">
        <v>13.2</v>
      </c>
      <c r="Q86" s="611">
        <v>55.4</v>
      </c>
      <c r="R86" s="459">
        <v>0.82</v>
      </c>
      <c r="S86" s="460">
        <v>15.44</v>
      </c>
      <c r="T86" s="58">
        <v>1</v>
      </c>
    </row>
    <row r="87" spans="1:41" ht="24" customHeight="1" thickBot="1">
      <c r="B87" s="238" t="s">
        <v>54</v>
      </c>
      <c r="C87" s="461" t="s">
        <v>66</v>
      </c>
      <c r="D87" s="506" t="s">
        <v>67</v>
      </c>
      <c r="E87" s="612">
        <v>18.100000000000001</v>
      </c>
      <c r="F87" s="613">
        <v>14.3</v>
      </c>
      <c r="G87" s="613">
        <v>26.3</v>
      </c>
      <c r="H87" s="614">
        <v>306</v>
      </c>
      <c r="I87" s="464">
        <v>6.0999999999999999E-2</v>
      </c>
      <c r="J87" s="464">
        <v>0.249</v>
      </c>
      <c r="K87" s="465">
        <v>0.33300000000000002</v>
      </c>
      <c r="L87" s="466">
        <v>39.97</v>
      </c>
      <c r="M87" s="465">
        <v>0.16200000000000001</v>
      </c>
      <c r="N87" s="466">
        <v>214.9</v>
      </c>
      <c r="O87" s="465">
        <v>248.84</v>
      </c>
      <c r="P87" s="466">
        <v>32.33</v>
      </c>
      <c r="Q87" s="465">
        <v>268.45999999999998</v>
      </c>
      <c r="R87" s="467">
        <v>1</v>
      </c>
      <c r="S87" s="467">
        <v>10.029999999999999</v>
      </c>
      <c r="T87" s="8">
        <v>38</v>
      </c>
    </row>
    <row r="88" spans="1:41" ht="15.75" thickBot="1">
      <c r="B88" s="238"/>
      <c r="C88" s="461" t="s">
        <v>68</v>
      </c>
      <c r="D88" s="455">
        <v>200</v>
      </c>
      <c r="E88" s="462">
        <v>2.5</v>
      </c>
      <c r="F88" s="454">
        <v>2.2000000000000002</v>
      </c>
      <c r="G88" s="472">
        <v>10</v>
      </c>
      <c r="H88" s="472">
        <v>70</v>
      </c>
      <c r="I88" s="472">
        <v>0.01</v>
      </c>
      <c r="J88" s="472">
        <v>7.0000000000000007E-2</v>
      </c>
      <c r="K88" s="472"/>
      <c r="L88" s="472">
        <v>6.9</v>
      </c>
      <c r="M88" s="472">
        <v>0.3</v>
      </c>
      <c r="N88" s="472">
        <v>57.3</v>
      </c>
      <c r="O88" s="472">
        <v>46.3</v>
      </c>
      <c r="P88" s="472">
        <v>9.9</v>
      </c>
      <c r="Q88" s="472">
        <v>81.3</v>
      </c>
      <c r="R88" s="472">
        <v>0.8</v>
      </c>
      <c r="S88" s="472">
        <v>4.5</v>
      </c>
      <c r="T88" s="8">
        <v>74</v>
      </c>
    </row>
    <row r="89" spans="1:41" ht="15.75" thickBot="1">
      <c r="B89" s="238"/>
      <c r="C89" s="471" t="s">
        <v>69</v>
      </c>
      <c r="D89" s="499">
        <v>150</v>
      </c>
      <c r="E89" s="494">
        <v>0.6</v>
      </c>
      <c r="F89" s="494">
        <v>0.45</v>
      </c>
      <c r="G89" s="494">
        <v>15.54</v>
      </c>
      <c r="H89" s="490">
        <v>70.5</v>
      </c>
      <c r="I89" s="490">
        <v>0.03</v>
      </c>
      <c r="J89" s="490">
        <v>4.4999999999999998E-2</v>
      </c>
      <c r="K89" s="490"/>
      <c r="L89" s="490">
        <v>3</v>
      </c>
      <c r="M89" s="490">
        <v>7.5</v>
      </c>
      <c r="N89" s="490">
        <v>28.5</v>
      </c>
      <c r="O89" s="490">
        <v>24</v>
      </c>
      <c r="P89" s="490">
        <v>18</v>
      </c>
      <c r="Q89" s="490">
        <v>232.5</v>
      </c>
      <c r="R89" s="490">
        <v>3.45</v>
      </c>
      <c r="S89" s="490">
        <v>1.5</v>
      </c>
      <c r="T89" s="20">
        <v>63</v>
      </c>
    </row>
    <row r="90" spans="1:41" ht="21.6" customHeight="1" thickBot="1">
      <c r="B90" s="262" t="s">
        <v>17</v>
      </c>
      <c r="C90" s="474" t="s">
        <v>18</v>
      </c>
      <c r="D90" s="475">
        <v>550</v>
      </c>
      <c r="E90" s="492">
        <f>SUM(E86:E89)</f>
        <v>24.340000000000003</v>
      </c>
      <c r="F90" s="492">
        <f>SUM(F86:F89)</f>
        <v>24.47</v>
      </c>
      <c r="G90" s="492">
        <f>SUM(G86:G89)</f>
        <v>71.62</v>
      </c>
      <c r="H90" s="492">
        <f>SUM(H86:H89)</f>
        <v>597.47</v>
      </c>
      <c r="I90" s="492">
        <f t="shared" ref="I90:Q90" si="15">SUM(I86:I89)</f>
        <v>0.16600000000000001</v>
      </c>
      <c r="J90" s="492">
        <f t="shared" si="15"/>
        <v>0.39600000000000002</v>
      </c>
      <c r="K90" s="492">
        <f t="shared" si="15"/>
        <v>0.46300000000000002</v>
      </c>
      <c r="L90" s="492">
        <f t="shared" si="15"/>
        <v>94.87</v>
      </c>
      <c r="M90" s="492">
        <f t="shared" si="15"/>
        <v>7.9619999999999997</v>
      </c>
      <c r="N90" s="492">
        <f t="shared" si="15"/>
        <v>311.89999999999998</v>
      </c>
      <c r="O90" s="492">
        <f t="shared" si="15"/>
        <v>356.14000000000004</v>
      </c>
      <c r="P90" s="492">
        <f t="shared" si="15"/>
        <v>73.430000000000007</v>
      </c>
      <c r="Q90" s="492">
        <f t="shared" si="15"/>
        <v>637.66</v>
      </c>
      <c r="R90" s="492">
        <f t="shared" ref="R90" si="16">SUM(R86:R89)</f>
        <v>6.07</v>
      </c>
      <c r="S90" s="492">
        <f t="shared" ref="S90" si="17">SUM(S86:S89)</f>
        <v>31.47</v>
      </c>
      <c r="T90" s="27"/>
    </row>
    <row r="91" spans="1:41" ht="16.5" thickBot="1">
      <c r="B91" s="220"/>
      <c r="C91" s="477" t="s">
        <v>70</v>
      </c>
      <c r="D91" s="494" t="s">
        <v>71</v>
      </c>
      <c r="E91" s="555">
        <v>0.95</v>
      </c>
      <c r="F91" s="555">
        <v>0.15</v>
      </c>
      <c r="G91" s="555">
        <v>3.15</v>
      </c>
      <c r="H91" s="556">
        <v>18.3</v>
      </c>
      <c r="I91" s="464">
        <v>4.4999999999999998E-2</v>
      </c>
      <c r="J91" s="465">
        <v>0.04</v>
      </c>
      <c r="K91" s="466"/>
      <c r="L91" s="465">
        <v>71.650000000000006</v>
      </c>
      <c r="M91" s="466">
        <v>125</v>
      </c>
      <c r="N91" s="465">
        <v>18.5</v>
      </c>
      <c r="O91" s="466">
        <v>34</v>
      </c>
      <c r="P91" s="465">
        <v>17</v>
      </c>
      <c r="Q91" s="466">
        <v>215.5</v>
      </c>
      <c r="R91" s="465">
        <v>0.75</v>
      </c>
      <c r="S91" s="467">
        <v>3.85</v>
      </c>
      <c r="T91" s="8">
        <v>17</v>
      </c>
    </row>
    <row r="92" spans="1:41" ht="16.5" thickBot="1">
      <c r="B92" s="220"/>
      <c r="C92" s="461" t="s">
        <v>72</v>
      </c>
      <c r="D92" s="462" t="s">
        <v>73</v>
      </c>
      <c r="E92" s="468">
        <v>8.4</v>
      </c>
      <c r="F92" s="469">
        <v>9.6</v>
      </c>
      <c r="G92" s="469">
        <v>8.8000000000000007</v>
      </c>
      <c r="H92" s="470">
        <v>155</v>
      </c>
      <c r="I92" s="464">
        <v>9.7000000000000003E-2</v>
      </c>
      <c r="J92" s="464">
        <v>5.8000000000000003E-2</v>
      </c>
      <c r="K92" s="465">
        <v>0.1</v>
      </c>
      <c r="L92" s="466">
        <v>75.89</v>
      </c>
      <c r="M92" s="465">
        <v>5.2</v>
      </c>
      <c r="N92" s="466">
        <v>35.229999999999997</v>
      </c>
      <c r="O92" s="465">
        <v>76.47</v>
      </c>
      <c r="P92" s="466">
        <v>20.74</v>
      </c>
      <c r="Q92" s="465">
        <v>193.94</v>
      </c>
      <c r="R92" s="467">
        <v>0.8</v>
      </c>
      <c r="S92" s="467">
        <v>3.67</v>
      </c>
      <c r="T92" s="8">
        <v>22</v>
      </c>
    </row>
    <row r="93" spans="1:41" ht="13.5" customHeight="1" thickBot="1">
      <c r="B93" s="223" t="s">
        <v>22</v>
      </c>
      <c r="C93" s="471" t="s">
        <v>74</v>
      </c>
      <c r="D93" s="462">
        <v>100</v>
      </c>
      <c r="E93" s="462">
        <v>11.3</v>
      </c>
      <c r="F93" s="454">
        <v>7.4</v>
      </c>
      <c r="G93" s="472">
        <v>3.9</v>
      </c>
      <c r="H93" s="472">
        <v>127.5</v>
      </c>
      <c r="I93" s="464">
        <v>0.10100000000000001</v>
      </c>
      <c r="J93" s="465">
        <v>7.4999999999999997E-2</v>
      </c>
      <c r="K93" s="466">
        <v>0.214</v>
      </c>
      <c r="L93" s="465">
        <v>161.19</v>
      </c>
      <c r="M93" s="466">
        <v>0.46500000000000002</v>
      </c>
      <c r="N93" s="465">
        <v>77.650000000000006</v>
      </c>
      <c r="O93" s="466">
        <v>161.97</v>
      </c>
      <c r="P93" s="465">
        <v>35.42</v>
      </c>
      <c r="Q93" s="466">
        <v>243.94</v>
      </c>
      <c r="R93" s="465">
        <v>0.64600000000000002</v>
      </c>
      <c r="S93" s="467">
        <v>26.63</v>
      </c>
      <c r="T93" s="8">
        <v>42</v>
      </c>
    </row>
    <row r="94" spans="1:41" ht="15.75" thickBot="1">
      <c r="B94" s="223"/>
      <c r="C94" s="461" t="s">
        <v>75</v>
      </c>
      <c r="D94" s="454">
        <v>150</v>
      </c>
      <c r="E94" s="615">
        <v>3.04</v>
      </c>
      <c r="F94" s="615">
        <v>3.77</v>
      </c>
      <c r="G94" s="615">
        <v>23.8</v>
      </c>
      <c r="H94" s="616">
        <v>141.6</v>
      </c>
      <c r="I94" s="616">
        <v>0.12</v>
      </c>
      <c r="J94" s="616">
        <v>0.11</v>
      </c>
      <c r="K94" s="616">
        <v>0.105</v>
      </c>
      <c r="L94" s="616">
        <v>32.1</v>
      </c>
      <c r="M94" s="616">
        <v>10.199999999999999</v>
      </c>
      <c r="N94" s="616">
        <v>39</v>
      </c>
      <c r="O94" s="616">
        <v>84</v>
      </c>
      <c r="P94" s="616">
        <v>28</v>
      </c>
      <c r="Q94" s="616">
        <v>624</v>
      </c>
      <c r="R94" s="616">
        <v>1</v>
      </c>
      <c r="S94" s="616">
        <v>8.5</v>
      </c>
      <c r="T94" s="8">
        <v>60</v>
      </c>
    </row>
    <row r="95" spans="1:41" ht="16.5" thickBot="1">
      <c r="B95" s="970"/>
      <c r="C95" s="471" t="s">
        <v>76</v>
      </c>
      <c r="D95" s="596">
        <v>200</v>
      </c>
      <c r="E95" s="616">
        <v>0.46</v>
      </c>
      <c r="F95" s="616">
        <v>0.15</v>
      </c>
      <c r="G95" s="616">
        <v>21.1</v>
      </c>
      <c r="H95" s="616">
        <v>93</v>
      </c>
      <c r="I95" s="464">
        <v>0.06</v>
      </c>
      <c r="J95" s="465">
        <v>6.8000000000000005E-2</v>
      </c>
      <c r="K95" s="466">
        <v>1.68</v>
      </c>
      <c r="L95" s="465">
        <v>0.13</v>
      </c>
      <c r="M95" s="466">
        <v>20</v>
      </c>
      <c r="N95" s="465">
        <v>36</v>
      </c>
      <c r="O95" s="466"/>
      <c r="P95" s="465"/>
      <c r="Q95" s="466"/>
      <c r="R95" s="465"/>
      <c r="S95" s="467"/>
      <c r="T95" s="8">
        <v>83</v>
      </c>
    </row>
    <row r="96" spans="1:41" ht="15.75" thickBot="1">
      <c r="B96" s="970"/>
      <c r="C96" s="461" t="s">
        <v>25</v>
      </c>
      <c r="D96" s="462">
        <v>60</v>
      </c>
      <c r="E96" s="454">
        <v>4.8</v>
      </c>
      <c r="F96" s="455">
        <v>0.6</v>
      </c>
      <c r="G96" s="454">
        <v>27.6</v>
      </c>
      <c r="H96" s="472">
        <v>135</v>
      </c>
      <c r="I96" s="472">
        <v>6.6000000000000003E-2</v>
      </c>
      <c r="J96" s="472">
        <v>1.7999999999999999E-2</v>
      </c>
      <c r="K96" s="472"/>
      <c r="L96" s="472"/>
      <c r="M96" s="472"/>
      <c r="N96" s="472">
        <v>12</v>
      </c>
      <c r="O96" s="472">
        <v>39</v>
      </c>
      <c r="P96" s="472">
        <v>8.4</v>
      </c>
      <c r="Q96" s="455">
        <v>55.8</v>
      </c>
      <c r="R96" s="454">
        <v>0.66</v>
      </c>
      <c r="S96" s="472">
        <v>23.16</v>
      </c>
      <c r="T96" s="8">
        <v>89</v>
      </c>
    </row>
    <row r="97" spans="2:20" ht="15.75" thickBot="1">
      <c r="B97" s="970"/>
      <c r="C97" s="471" t="s">
        <v>16</v>
      </c>
      <c r="D97" s="462">
        <v>40</v>
      </c>
      <c r="E97" s="462">
        <v>2.66</v>
      </c>
      <c r="F97" s="454">
        <v>0.48</v>
      </c>
      <c r="G97" s="472">
        <v>21.2</v>
      </c>
      <c r="H97" s="472">
        <v>99.6</v>
      </c>
      <c r="I97" s="473">
        <v>6.8000000000000005E-2</v>
      </c>
      <c r="J97" s="473">
        <v>3.2000000000000001E-2</v>
      </c>
      <c r="K97" s="473"/>
      <c r="L97" s="473"/>
      <c r="M97" s="473"/>
      <c r="N97" s="473">
        <v>11.6</v>
      </c>
      <c r="O97" s="473">
        <v>60</v>
      </c>
      <c r="P97" s="473">
        <v>18.8</v>
      </c>
      <c r="Q97" s="473">
        <v>94</v>
      </c>
      <c r="R97" s="473">
        <v>1.56</v>
      </c>
      <c r="S97" s="473">
        <v>20.399999999999999</v>
      </c>
      <c r="T97" s="20">
        <v>90</v>
      </c>
    </row>
    <row r="98" spans="2:20" ht="19.149999999999999" customHeight="1" thickBot="1">
      <c r="B98" s="292"/>
      <c r="C98" s="474" t="s">
        <v>26</v>
      </c>
      <c r="D98" s="617">
        <v>910</v>
      </c>
      <c r="E98" s="618">
        <f>SUM(SUM(E91:E97))</f>
        <v>31.61</v>
      </c>
      <c r="F98" s="619">
        <f>SUM(SUM(F91:F97))</f>
        <v>22.15</v>
      </c>
      <c r="G98" s="620">
        <f>SUM(SUM(G91:G97))</f>
        <v>109.55000000000001</v>
      </c>
      <c r="H98" s="620">
        <f>SUM(SUM(H91:H97))</f>
        <v>770</v>
      </c>
      <c r="I98" s="492">
        <f>SUM(I91:I97)</f>
        <v>0.55699999999999994</v>
      </c>
      <c r="J98" s="492">
        <f t="shared" ref="J98:S98" si="18">SUM(J91:J97)</f>
        <v>0.40100000000000002</v>
      </c>
      <c r="K98" s="492">
        <f t="shared" si="18"/>
        <v>2.0989999999999998</v>
      </c>
      <c r="L98" s="492">
        <f t="shared" si="18"/>
        <v>340.96000000000004</v>
      </c>
      <c r="M98" s="492">
        <f t="shared" si="18"/>
        <v>160.86499999999998</v>
      </c>
      <c r="N98" s="492">
        <f t="shared" si="18"/>
        <v>229.98</v>
      </c>
      <c r="O98" s="492">
        <f t="shared" si="18"/>
        <v>455.44</v>
      </c>
      <c r="P98" s="492">
        <f t="shared" si="18"/>
        <v>128.36000000000001</v>
      </c>
      <c r="Q98" s="492">
        <f t="shared" si="18"/>
        <v>1427.18</v>
      </c>
      <c r="R98" s="492">
        <f t="shared" si="18"/>
        <v>5.4160000000000004</v>
      </c>
      <c r="S98" s="492">
        <f t="shared" si="18"/>
        <v>86.210000000000008</v>
      </c>
      <c r="T98" s="34"/>
    </row>
    <row r="99" spans="2:20" ht="16.5" thickBot="1">
      <c r="B99" s="220"/>
      <c r="C99" s="563" t="s">
        <v>77</v>
      </c>
      <c r="D99" s="462">
        <v>50</v>
      </c>
      <c r="E99" s="621">
        <v>4</v>
      </c>
      <c r="F99" s="579">
        <v>1.8</v>
      </c>
      <c r="G99" s="580">
        <v>23</v>
      </c>
      <c r="H99" s="580">
        <v>124</v>
      </c>
      <c r="I99" s="464">
        <v>4.1000000000000002E-2</v>
      </c>
      <c r="J99" s="465">
        <v>0.02</v>
      </c>
      <c r="K99" s="466">
        <v>5.8000000000000003E-2</v>
      </c>
      <c r="L99" s="465">
        <v>3.58</v>
      </c>
      <c r="M99" s="466"/>
      <c r="N99" s="465">
        <v>7.46</v>
      </c>
      <c r="O99" s="466">
        <v>38.39</v>
      </c>
      <c r="P99" s="465">
        <v>9.09</v>
      </c>
      <c r="Q99" s="466">
        <v>43.192</v>
      </c>
      <c r="R99" s="465">
        <v>0.45700000000000002</v>
      </c>
      <c r="S99" s="467">
        <v>0.9</v>
      </c>
      <c r="T99" s="8">
        <v>92</v>
      </c>
    </row>
    <row r="100" spans="2:20" ht="16.5" customHeight="1" thickBot="1">
      <c r="B100" s="223" t="s">
        <v>61</v>
      </c>
      <c r="C100" s="461" t="s">
        <v>49</v>
      </c>
      <c r="D100" s="462" t="s">
        <v>12</v>
      </c>
      <c r="E100" s="479">
        <v>0.1</v>
      </c>
      <c r="F100" s="470">
        <v>0</v>
      </c>
      <c r="G100" s="470">
        <v>9</v>
      </c>
      <c r="H100" s="470">
        <v>36</v>
      </c>
      <c r="I100" s="566"/>
      <c r="J100" s="566">
        <v>0.01</v>
      </c>
      <c r="K100" s="566"/>
      <c r="L100" s="566">
        <v>0.3</v>
      </c>
      <c r="M100" s="566">
        <v>0.04</v>
      </c>
      <c r="N100" s="566">
        <v>4.5</v>
      </c>
      <c r="O100" s="566">
        <v>7.2</v>
      </c>
      <c r="P100" s="566">
        <v>3.8</v>
      </c>
      <c r="Q100" s="566">
        <v>20.8</v>
      </c>
      <c r="R100" s="498">
        <v>0.7</v>
      </c>
      <c r="S100" s="497"/>
      <c r="T100" s="78">
        <v>71</v>
      </c>
    </row>
    <row r="101" spans="2:20" ht="15.75" thickBot="1">
      <c r="B101" s="223"/>
      <c r="C101" s="539" t="s">
        <v>50</v>
      </c>
      <c r="D101" s="462">
        <v>200</v>
      </c>
      <c r="E101" s="462">
        <v>1</v>
      </c>
      <c r="F101" s="454">
        <v>0.2</v>
      </c>
      <c r="G101" s="472">
        <v>23.5</v>
      </c>
      <c r="H101" s="472">
        <v>100</v>
      </c>
      <c r="I101" s="472">
        <v>0.04</v>
      </c>
      <c r="J101" s="472">
        <v>0.08</v>
      </c>
      <c r="K101" s="472"/>
      <c r="L101" s="472">
        <v>100</v>
      </c>
      <c r="M101" s="472">
        <v>12</v>
      </c>
      <c r="N101" s="472">
        <v>10</v>
      </c>
      <c r="O101" s="472">
        <v>30</v>
      </c>
      <c r="P101" s="472">
        <v>24</v>
      </c>
      <c r="Q101" s="472">
        <v>240</v>
      </c>
      <c r="R101" s="454">
        <v>1.5</v>
      </c>
      <c r="S101" s="455"/>
      <c r="T101" s="8">
        <v>79</v>
      </c>
    </row>
    <row r="102" spans="2:20" ht="19.899999999999999" customHeight="1" thickBot="1">
      <c r="B102" s="330"/>
      <c r="C102" s="508" t="s">
        <v>32</v>
      </c>
      <c r="D102" s="567">
        <v>450</v>
      </c>
      <c r="E102" s="568">
        <f>SUM(E99:E101)</f>
        <v>5.0999999999999996</v>
      </c>
      <c r="F102" s="568">
        <f>SUM(F99:F101)</f>
        <v>2</v>
      </c>
      <c r="G102" s="568">
        <f>SUM(G99:G101)</f>
        <v>55.5</v>
      </c>
      <c r="H102" s="568">
        <f>SUM(H99:H101)</f>
        <v>260</v>
      </c>
      <c r="I102" s="568">
        <f>SUM(I99:I101)</f>
        <v>8.1000000000000003E-2</v>
      </c>
      <c r="J102" s="568">
        <f t="shared" ref="J102:S102" si="19">SUM(J99:J101)</f>
        <v>0.11</v>
      </c>
      <c r="K102" s="568">
        <f t="shared" si="19"/>
        <v>5.8000000000000003E-2</v>
      </c>
      <c r="L102" s="568">
        <f t="shared" si="19"/>
        <v>103.88</v>
      </c>
      <c r="M102" s="568">
        <f t="shared" si="19"/>
        <v>12.04</v>
      </c>
      <c r="N102" s="568">
        <f t="shared" si="19"/>
        <v>21.96</v>
      </c>
      <c r="O102" s="568">
        <f t="shared" si="19"/>
        <v>75.59</v>
      </c>
      <c r="P102" s="568">
        <f t="shared" si="19"/>
        <v>36.89</v>
      </c>
      <c r="Q102" s="568">
        <f t="shared" si="19"/>
        <v>303.99200000000002</v>
      </c>
      <c r="R102" s="568">
        <f t="shared" si="19"/>
        <v>2.657</v>
      </c>
      <c r="S102" s="619">
        <f t="shared" si="19"/>
        <v>0.9</v>
      </c>
      <c r="T102" s="52"/>
    </row>
    <row r="103" spans="2:20" ht="16.5" thickBot="1">
      <c r="B103" s="252"/>
      <c r="C103" s="513" t="s">
        <v>33</v>
      </c>
      <c r="D103" s="569">
        <v>1910</v>
      </c>
      <c r="E103" s="570">
        <f>SUM(E90,E98,E102,)</f>
        <v>61.050000000000004</v>
      </c>
      <c r="F103" s="570">
        <f>SUM(F90,F98,F102,)</f>
        <v>48.62</v>
      </c>
      <c r="G103" s="570">
        <f>SUM(G90,G98,G102,)</f>
        <v>236.67000000000002</v>
      </c>
      <c r="H103" s="570">
        <f>SUM(H90,H98,H102,)</f>
        <v>1627.47</v>
      </c>
      <c r="I103" s="570">
        <f>SUM(I90,I98,I102,)</f>
        <v>0.80399999999999994</v>
      </c>
      <c r="J103" s="570">
        <f t="shared" ref="J103:R103" si="20">SUM(J90,J98,J102,)</f>
        <v>0.90700000000000003</v>
      </c>
      <c r="K103" s="570">
        <f t="shared" si="20"/>
        <v>2.6199999999999997</v>
      </c>
      <c r="L103" s="570">
        <f t="shared" si="20"/>
        <v>539.71</v>
      </c>
      <c r="M103" s="570">
        <f t="shared" si="20"/>
        <v>180.86699999999996</v>
      </c>
      <c r="N103" s="570">
        <f t="shared" si="20"/>
        <v>563.84</v>
      </c>
      <c r="O103" s="570">
        <f t="shared" si="20"/>
        <v>887.17000000000007</v>
      </c>
      <c r="P103" s="570">
        <f t="shared" si="20"/>
        <v>238.68</v>
      </c>
      <c r="Q103" s="570">
        <f t="shared" si="20"/>
        <v>2368.8320000000003</v>
      </c>
      <c r="R103" s="570">
        <f t="shared" si="20"/>
        <v>14.143000000000001</v>
      </c>
      <c r="S103" s="570">
        <f>SUM(S90,S98,S102,)/1000</f>
        <v>0.11858000000000002</v>
      </c>
      <c r="T103" s="18"/>
    </row>
    <row r="104" spans="2:20" ht="33.6" customHeight="1" thickBot="1">
      <c r="B104" s="222"/>
      <c r="C104" s="474" t="s">
        <v>34</v>
      </c>
      <c r="D104" s="475"/>
      <c r="E104" s="521">
        <f>E103*100/77</f>
        <v>79.285714285714292</v>
      </c>
      <c r="F104" s="573">
        <f>F103*100/79</f>
        <v>61.544303797468352</v>
      </c>
      <c r="G104" s="573">
        <f>G103*100/335</f>
        <v>70.647761194029854</v>
      </c>
      <c r="H104" s="522">
        <f>H103*100/2350</f>
        <v>69.254042553191496</v>
      </c>
      <c r="I104" s="521">
        <f>I103*100/1.2</f>
        <v>67</v>
      </c>
      <c r="J104" s="521">
        <f>J103*100/1.4</f>
        <v>64.785714285714292</v>
      </c>
      <c r="K104" s="521">
        <f>K103*100/10</f>
        <v>26.199999999999996</v>
      </c>
      <c r="L104" s="521">
        <f>L103*100/700</f>
        <v>77.101428571428571</v>
      </c>
      <c r="M104" s="521">
        <f>M103*100/60</f>
        <v>301.44499999999994</v>
      </c>
      <c r="N104" s="521">
        <f>N103*100/1100</f>
        <v>51.258181818181818</v>
      </c>
      <c r="O104" s="521">
        <f>O103*100/1100</f>
        <v>80.651818181818186</v>
      </c>
      <c r="P104" s="521">
        <f>P103*100/250</f>
        <v>95.471999999999994</v>
      </c>
      <c r="Q104" s="521">
        <f>Q103*100/1100</f>
        <v>215.34836363636367</v>
      </c>
      <c r="R104" s="521">
        <f>R103*100/12</f>
        <v>117.85833333333335</v>
      </c>
      <c r="S104" s="522">
        <f>S103*100/0.1</f>
        <v>118.58000000000001</v>
      </c>
      <c r="T104" s="18"/>
    </row>
    <row r="105" spans="2:20">
      <c r="B105" s="270"/>
      <c r="C105" s="563"/>
      <c r="D105" s="563"/>
      <c r="E105" s="563"/>
      <c r="F105" s="563"/>
      <c r="G105" s="563"/>
      <c r="H105" s="563"/>
      <c r="I105" s="563"/>
      <c r="J105" s="563"/>
      <c r="K105" s="563"/>
      <c r="L105" s="563"/>
      <c r="M105" s="563"/>
      <c r="N105" s="563"/>
      <c r="O105" s="563"/>
      <c r="P105" s="563"/>
      <c r="Q105" s="563"/>
      <c r="R105" s="563"/>
      <c r="S105" s="563"/>
      <c r="T105" s="53"/>
    </row>
    <row r="106" spans="2:20" ht="15.75" thickBot="1">
      <c r="B106" s="241"/>
      <c r="C106" s="526"/>
      <c r="D106" s="609"/>
      <c r="E106" s="609"/>
      <c r="F106" s="609"/>
      <c r="G106" s="609"/>
      <c r="H106" s="609"/>
      <c r="I106" s="609"/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18"/>
    </row>
    <row r="107" spans="2:20" ht="15" customHeight="1" thickBot="1">
      <c r="B107" s="976" t="s">
        <v>1</v>
      </c>
      <c r="C107" s="965" t="s">
        <v>2</v>
      </c>
      <c r="D107" s="965" t="s">
        <v>212</v>
      </c>
      <c r="E107" s="959" t="s">
        <v>199</v>
      </c>
      <c r="F107" s="960"/>
      <c r="G107" s="961"/>
      <c r="H107" s="965" t="s">
        <v>211</v>
      </c>
      <c r="I107" s="959" t="s">
        <v>200</v>
      </c>
      <c r="J107" s="960"/>
      <c r="K107" s="960"/>
      <c r="L107" s="960"/>
      <c r="M107" s="961"/>
      <c r="N107" s="959" t="s">
        <v>205</v>
      </c>
      <c r="O107" s="960"/>
      <c r="P107" s="960"/>
      <c r="Q107" s="960"/>
      <c r="R107" s="960"/>
      <c r="S107" s="961"/>
      <c r="T107" s="971" t="s">
        <v>3</v>
      </c>
    </row>
    <row r="108" spans="2:20" ht="29.25" thickBot="1">
      <c r="B108" s="977"/>
      <c r="C108" s="966"/>
      <c r="D108" s="966"/>
      <c r="E108" s="509" t="s">
        <v>4</v>
      </c>
      <c r="F108" s="509" t="s">
        <v>5</v>
      </c>
      <c r="G108" s="509" t="s">
        <v>6</v>
      </c>
      <c r="H108" s="966"/>
      <c r="I108" s="528" t="s">
        <v>201</v>
      </c>
      <c r="J108" s="528" t="s">
        <v>202</v>
      </c>
      <c r="K108" s="528" t="s">
        <v>226</v>
      </c>
      <c r="L108" s="528" t="s">
        <v>203</v>
      </c>
      <c r="M108" s="528" t="s">
        <v>204</v>
      </c>
      <c r="N108" s="528" t="s">
        <v>206</v>
      </c>
      <c r="O108" s="528" t="s">
        <v>207</v>
      </c>
      <c r="P108" s="528" t="s">
        <v>209</v>
      </c>
      <c r="Q108" s="528" t="s">
        <v>210</v>
      </c>
      <c r="R108" s="528" t="s">
        <v>208</v>
      </c>
      <c r="S108" s="528" t="s">
        <v>213</v>
      </c>
      <c r="T108" s="972"/>
    </row>
    <row r="109" spans="2:20">
      <c r="B109" s="210"/>
      <c r="C109" s="449" t="s">
        <v>7</v>
      </c>
      <c r="D109" s="968"/>
      <c r="E109" s="968"/>
      <c r="F109" s="968"/>
      <c r="G109" s="968"/>
      <c r="H109" s="968"/>
      <c r="I109" s="450"/>
      <c r="J109" s="450"/>
      <c r="K109" s="450"/>
      <c r="L109" s="450"/>
      <c r="M109" s="450"/>
      <c r="N109" s="450"/>
      <c r="O109" s="450"/>
      <c r="P109" s="450"/>
      <c r="Q109" s="450"/>
      <c r="R109" s="450"/>
      <c r="S109" s="450"/>
      <c r="T109" s="973"/>
    </row>
    <row r="110" spans="2:20" ht="15.75" thickBot="1">
      <c r="B110" s="212"/>
      <c r="C110" s="451" t="s">
        <v>78</v>
      </c>
      <c r="D110" s="969"/>
      <c r="E110" s="969"/>
      <c r="F110" s="969"/>
      <c r="G110" s="969"/>
      <c r="H110" s="969"/>
      <c r="I110" s="452"/>
      <c r="J110" s="452"/>
      <c r="K110" s="452"/>
      <c r="L110" s="452"/>
      <c r="M110" s="452"/>
      <c r="N110" s="452"/>
      <c r="O110" s="452"/>
      <c r="P110" s="452"/>
      <c r="Q110" s="452"/>
      <c r="R110" s="452"/>
      <c r="S110" s="452"/>
      <c r="T110" s="974"/>
    </row>
    <row r="111" spans="2:20" ht="16.5" thickBot="1">
      <c r="B111" s="233"/>
      <c r="C111" s="461" t="s">
        <v>80</v>
      </c>
      <c r="D111" s="622" t="s">
        <v>10</v>
      </c>
      <c r="E111" s="500">
        <v>3.19</v>
      </c>
      <c r="F111" s="500">
        <v>7.76</v>
      </c>
      <c r="G111" s="500">
        <v>35.549999999999997</v>
      </c>
      <c r="H111" s="462">
        <v>225</v>
      </c>
      <c r="I111" s="457">
        <v>6.7000000000000004E-2</v>
      </c>
      <c r="J111" s="457">
        <v>3.5999999999999997E-2</v>
      </c>
      <c r="K111" s="464">
        <v>0.13</v>
      </c>
      <c r="L111" s="459">
        <v>55</v>
      </c>
      <c r="M111" s="611">
        <v>0.48</v>
      </c>
      <c r="N111" s="459">
        <v>13.6</v>
      </c>
      <c r="O111" s="611">
        <v>40.6</v>
      </c>
      <c r="P111" s="459">
        <v>15</v>
      </c>
      <c r="Q111" s="460">
        <v>85.8</v>
      </c>
      <c r="R111" s="460">
        <v>0.9</v>
      </c>
      <c r="S111" s="623">
        <v>16.079999999999998</v>
      </c>
      <c r="T111" s="9">
        <v>2</v>
      </c>
    </row>
    <row r="112" spans="2:20" ht="16.5" thickBot="1">
      <c r="B112" s="233"/>
      <c r="C112" s="461" t="s">
        <v>79</v>
      </c>
      <c r="D112" s="462" t="s">
        <v>12</v>
      </c>
      <c r="E112" s="579">
        <v>3.21</v>
      </c>
      <c r="F112" s="579">
        <v>7.44</v>
      </c>
      <c r="G112" s="579">
        <v>16.61</v>
      </c>
      <c r="H112" s="557">
        <v>146.24</v>
      </c>
      <c r="I112" s="464">
        <v>0.06</v>
      </c>
      <c r="J112" s="465">
        <v>0.17</v>
      </c>
      <c r="K112" s="466">
        <v>7.0000000000000007E-2</v>
      </c>
      <c r="L112" s="465">
        <v>26.32</v>
      </c>
      <c r="M112" s="466">
        <v>0.72</v>
      </c>
      <c r="N112" s="465">
        <v>155.9</v>
      </c>
      <c r="O112" s="466">
        <v>121.2</v>
      </c>
      <c r="P112" s="465">
        <v>19.399999999999999</v>
      </c>
      <c r="Q112" s="466">
        <v>185.7</v>
      </c>
      <c r="R112" s="465">
        <v>0.36</v>
      </c>
      <c r="S112" s="467">
        <v>12.8</v>
      </c>
      <c r="T112" s="8">
        <v>31</v>
      </c>
    </row>
    <row r="113" spans="2:20" ht="16.5" thickBot="1">
      <c r="B113" s="981" t="s">
        <v>13</v>
      </c>
      <c r="C113" s="461" t="s">
        <v>14</v>
      </c>
      <c r="D113" s="462" t="s">
        <v>15</v>
      </c>
      <c r="E113" s="468">
        <v>0.2</v>
      </c>
      <c r="F113" s="469">
        <v>0.01</v>
      </c>
      <c r="G113" s="469">
        <v>9.9</v>
      </c>
      <c r="H113" s="470">
        <v>41</v>
      </c>
      <c r="I113" s="464">
        <v>1E-3</v>
      </c>
      <c r="J113" s="465">
        <v>8.9999999999999998E-4</v>
      </c>
      <c r="K113" s="466"/>
      <c r="L113" s="465">
        <v>0.05</v>
      </c>
      <c r="M113" s="466">
        <v>2.2000000000000002</v>
      </c>
      <c r="N113" s="465">
        <v>15.8</v>
      </c>
      <c r="O113" s="466">
        <v>8</v>
      </c>
      <c r="P113" s="465">
        <v>6</v>
      </c>
      <c r="Q113" s="466">
        <v>33.700000000000003</v>
      </c>
      <c r="R113" s="465">
        <v>0.78</v>
      </c>
      <c r="S113" s="467">
        <v>5.0000000000000001E-3</v>
      </c>
      <c r="T113" s="8">
        <v>73</v>
      </c>
    </row>
    <row r="114" spans="2:20" ht="15.75" thickBot="1">
      <c r="B114" s="981"/>
      <c r="C114" s="461" t="s">
        <v>25</v>
      </c>
      <c r="D114" s="455">
        <v>50</v>
      </c>
      <c r="E114" s="456">
        <v>4</v>
      </c>
      <c r="F114" s="455">
        <v>0.5</v>
      </c>
      <c r="G114" s="456">
        <v>23</v>
      </c>
      <c r="H114" s="472">
        <v>112.5</v>
      </c>
      <c r="I114" s="472">
        <v>5.5E-2</v>
      </c>
      <c r="J114" s="472">
        <v>1.4999999999999999E-2</v>
      </c>
      <c r="K114" s="472"/>
      <c r="L114" s="472"/>
      <c r="M114" s="472"/>
      <c r="N114" s="472">
        <v>10</v>
      </c>
      <c r="O114" s="472">
        <v>32.5</v>
      </c>
      <c r="P114" s="472">
        <v>7</v>
      </c>
      <c r="Q114" s="455">
        <v>46.5</v>
      </c>
      <c r="R114" s="454">
        <v>0.55000000000000004</v>
      </c>
      <c r="S114" s="472">
        <v>19.3</v>
      </c>
      <c r="T114" s="8">
        <v>89</v>
      </c>
    </row>
    <row r="115" spans="2:20" ht="15.75" thickBot="1">
      <c r="B115" s="981"/>
      <c r="C115" s="471" t="s">
        <v>16</v>
      </c>
      <c r="D115" s="485">
        <v>30</v>
      </c>
      <c r="E115" s="486">
        <v>2</v>
      </c>
      <c r="F115" s="487">
        <v>0.36</v>
      </c>
      <c r="G115" s="488">
        <v>15.87</v>
      </c>
      <c r="H115" s="489">
        <v>74.7</v>
      </c>
      <c r="I115" s="454">
        <v>5.0999999999999997E-2</v>
      </c>
      <c r="J115" s="454">
        <v>2.4E-2</v>
      </c>
      <c r="K115" s="485"/>
      <c r="L115" s="454"/>
      <c r="M115" s="485"/>
      <c r="N115" s="454">
        <v>8.6999999999999993</v>
      </c>
      <c r="O115" s="485">
        <v>45</v>
      </c>
      <c r="P115" s="454">
        <v>14.1</v>
      </c>
      <c r="Q115" s="485">
        <v>70.5</v>
      </c>
      <c r="R115" s="490">
        <v>1.17</v>
      </c>
      <c r="S115" s="472">
        <v>15.3</v>
      </c>
      <c r="T115" s="9">
        <v>90</v>
      </c>
    </row>
    <row r="116" spans="2:20" ht="21.6" customHeight="1" thickBot="1">
      <c r="B116" s="230" t="s">
        <v>17</v>
      </c>
      <c r="C116" s="474" t="s">
        <v>18</v>
      </c>
      <c r="D116" s="475">
        <v>555</v>
      </c>
      <c r="E116" s="492">
        <f t="shared" ref="E116:S116" si="21">SUM(E111:E115)</f>
        <v>12.600000000000001</v>
      </c>
      <c r="F116" s="492">
        <f t="shared" si="21"/>
        <v>16.07</v>
      </c>
      <c r="G116" s="492">
        <f t="shared" si="21"/>
        <v>100.93</v>
      </c>
      <c r="H116" s="562">
        <f t="shared" si="21"/>
        <v>599.44000000000005</v>
      </c>
      <c r="I116" s="491">
        <f t="shared" si="21"/>
        <v>0.23399999999999999</v>
      </c>
      <c r="J116" s="491">
        <f t="shared" si="21"/>
        <v>0.24590000000000004</v>
      </c>
      <c r="K116" s="491">
        <f t="shared" si="21"/>
        <v>0.2</v>
      </c>
      <c r="L116" s="491">
        <f t="shared" si="21"/>
        <v>81.36999999999999</v>
      </c>
      <c r="M116" s="491">
        <f t="shared" si="21"/>
        <v>3.4000000000000004</v>
      </c>
      <c r="N116" s="491">
        <f t="shared" si="21"/>
        <v>204</v>
      </c>
      <c r="O116" s="491">
        <f t="shared" si="21"/>
        <v>247.3</v>
      </c>
      <c r="P116" s="491">
        <f t="shared" si="21"/>
        <v>61.5</v>
      </c>
      <c r="Q116" s="476">
        <f t="shared" si="21"/>
        <v>422.2</v>
      </c>
      <c r="R116" s="491">
        <f t="shared" si="21"/>
        <v>3.76</v>
      </c>
      <c r="S116" s="491">
        <f t="shared" si="21"/>
        <v>63.484999999999999</v>
      </c>
      <c r="T116" s="27"/>
    </row>
    <row r="117" spans="2:20" ht="16.5" thickBot="1">
      <c r="B117" s="220"/>
      <c r="C117" s="471" t="s">
        <v>81</v>
      </c>
      <c r="D117" s="454">
        <v>60</v>
      </c>
      <c r="E117" s="585">
        <v>1.38</v>
      </c>
      <c r="F117" s="585">
        <v>4.38</v>
      </c>
      <c r="G117" s="585">
        <v>8.6999999999999993</v>
      </c>
      <c r="H117" s="586">
        <v>80</v>
      </c>
      <c r="I117" s="464">
        <v>5.6000000000000001E-2</v>
      </c>
      <c r="J117" s="465">
        <v>3.6999999999999998E-2</v>
      </c>
      <c r="K117" s="466"/>
      <c r="L117" s="465">
        <v>134.9</v>
      </c>
      <c r="M117" s="466">
        <v>2.14</v>
      </c>
      <c r="N117" s="465">
        <v>12.03</v>
      </c>
      <c r="O117" s="466">
        <v>54.83</v>
      </c>
      <c r="P117" s="465">
        <v>22</v>
      </c>
      <c r="Q117" s="466">
        <v>171.94</v>
      </c>
      <c r="R117" s="465">
        <v>0.72</v>
      </c>
      <c r="S117" s="467">
        <v>2</v>
      </c>
      <c r="T117" s="8">
        <v>9</v>
      </c>
    </row>
    <row r="118" spans="2:20" ht="16.5" thickBot="1">
      <c r="B118" s="220"/>
      <c r="C118" s="461" t="s">
        <v>82</v>
      </c>
      <c r="D118" s="454" t="s">
        <v>83</v>
      </c>
      <c r="E118" s="585">
        <v>1.95</v>
      </c>
      <c r="F118" s="585">
        <v>5.6</v>
      </c>
      <c r="G118" s="585">
        <v>13.6</v>
      </c>
      <c r="H118" s="586">
        <v>113</v>
      </c>
      <c r="I118" s="479">
        <v>6.4000000000000001E-2</v>
      </c>
      <c r="J118" s="478">
        <v>0.05</v>
      </c>
      <c r="K118" s="479"/>
      <c r="L118" s="478">
        <v>107.2</v>
      </c>
      <c r="M118" s="479">
        <v>5.54</v>
      </c>
      <c r="N118" s="478">
        <v>21</v>
      </c>
      <c r="O118" s="479">
        <v>51.4</v>
      </c>
      <c r="P118" s="478">
        <v>19.600000000000001</v>
      </c>
      <c r="Q118" s="557">
        <v>334.4</v>
      </c>
      <c r="R118" s="479">
        <v>0.71</v>
      </c>
      <c r="S118" s="479">
        <v>16.600000000000001</v>
      </c>
      <c r="T118" s="8">
        <v>24</v>
      </c>
    </row>
    <row r="119" spans="2:20" ht="18.75" customHeight="1" thickBot="1">
      <c r="B119" s="223" t="s">
        <v>22</v>
      </c>
      <c r="C119" s="624" t="s">
        <v>84</v>
      </c>
      <c r="D119" s="532">
        <v>100</v>
      </c>
      <c r="E119" s="585">
        <v>14.8</v>
      </c>
      <c r="F119" s="585">
        <v>12.3</v>
      </c>
      <c r="G119" s="585">
        <v>3.3</v>
      </c>
      <c r="H119" s="586">
        <v>183</v>
      </c>
      <c r="I119" s="498">
        <v>0.05</v>
      </c>
      <c r="J119" s="497">
        <v>0.11</v>
      </c>
      <c r="K119" s="498"/>
      <c r="L119" s="497">
        <v>32</v>
      </c>
      <c r="M119" s="498">
        <v>1.41</v>
      </c>
      <c r="N119" s="497">
        <v>14.16</v>
      </c>
      <c r="O119" s="498">
        <v>165.8</v>
      </c>
      <c r="P119" s="497">
        <v>23.3</v>
      </c>
      <c r="Q119" s="498">
        <v>321.7</v>
      </c>
      <c r="R119" s="497">
        <v>2.5</v>
      </c>
      <c r="S119" s="498">
        <v>7.08</v>
      </c>
      <c r="T119" s="8">
        <v>46</v>
      </c>
    </row>
    <row r="120" spans="2:20" ht="15.75" thickBot="1">
      <c r="B120" s="970"/>
      <c r="C120" s="461" t="s">
        <v>85</v>
      </c>
      <c r="D120" s="472">
        <v>150</v>
      </c>
      <c r="E120" s="615">
        <v>3.6</v>
      </c>
      <c r="F120" s="615">
        <v>4.5</v>
      </c>
      <c r="G120" s="615">
        <v>37</v>
      </c>
      <c r="H120" s="625">
        <v>203</v>
      </c>
      <c r="I120" s="596">
        <v>0.03</v>
      </c>
      <c r="J120" s="625">
        <v>0.03</v>
      </c>
      <c r="K120" s="596">
        <v>7.0000000000000007E-2</v>
      </c>
      <c r="L120" s="625">
        <v>26.6</v>
      </c>
      <c r="M120" s="596">
        <v>1.44</v>
      </c>
      <c r="N120" s="625">
        <v>6</v>
      </c>
      <c r="O120" s="596">
        <v>72</v>
      </c>
      <c r="P120" s="616">
        <v>24</v>
      </c>
      <c r="Q120" s="625">
        <v>46</v>
      </c>
      <c r="R120" s="596">
        <v>0.5</v>
      </c>
      <c r="S120" s="596">
        <v>0.8</v>
      </c>
      <c r="T120" s="8">
        <v>56</v>
      </c>
    </row>
    <row r="121" spans="2:20" ht="15.75" thickBot="1">
      <c r="B121" s="970"/>
      <c r="C121" s="471" t="s">
        <v>86</v>
      </c>
      <c r="D121" s="454">
        <v>200</v>
      </c>
      <c r="E121" s="626">
        <v>0.1</v>
      </c>
      <c r="F121" s="615" t="s">
        <v>87</v>
      </c>
      <c r="G121" s="615">
        <v>23.7</v>
      </c>
      <c r="H121" s="625">
        <v>95</v>
      </c>
      <c r="I121" s="627"/>
      <c r="J121" s="609"/>
      <c r="K121" s="627"/>
      <c r="L121" s="609"/>
      <c r="M121" s="627">
        <v>1.2</v>
      </c>
      <c r="N121" s="609">
        <v>4.8</v>
      </c>
      <c r="O121" s="627">
        <v>5.9</v>
      </c>
      <c r="P121" s="628">
        <v>2.61</v>
      </c>
      <c r="Q121" s="609">
        <v>21</v>
      </c>
      <c r="R121" s="627">
        <v>0.13</v>
      </c>
      <c r="S121" s="627">
        <v>0.01</v>
      </c>
      <c r="T121" s="9">
        <v>68</v>
      </c>
    </row>
    <row r="122" spans="2:20" ht="15.75" thickBot="1">
      <c r="B122" s="970"/>
      <c r="C122" s="461" t="s">
        <v>25</v>
      </c>
      <c r="D122" s="472">
        <v>30</v>
      </c>
      <c r="E122" s="454">
        <v>2.4</v>
      </c>
      <c r="F122" s="455">
        <v>0.3</v>
      </c>
      <c r="G122" s="454">
        <v>13.8</v>
      </c>
      <c r="H122" s="455">
        <v>67.5</v>
      </c>
      <c r="I122" s="454">
        <v>3.3000000000000002E-2</v>
      </c>
      <c r="J122" s="472">
        <v>8.9999999999999993E-3</v>
      </c>
      <c r="K122" s="472"/>
      <c r="L122" s="472"/>
      <c r="M122" s="472"/>
      <c r="N122" s="472">
        <v>6</v>
      </c>
      <c r="O122" s="472">
        <v>19.5</v>
      </c>
      <c r="P122" s="472">
        <v>4.2</v>
      </c>
      <c r="Q122" s="455">
        <v>27.9</v>
      </c>
      <c r="R122" s="454">
        <v>0.33</v>
      </c>
      <c r="S122" s="472">
        <v>11.58</v>
      </c>
      <c r="T122" s="8">
        <v>89</v>
      </c>
    </row>
    <row r="123" spans="2:20" ht="15.75" thickBot="1">
      <c r="B123" s="970"/>
      <c r="C123" s="471" t="s">
        <v>16</v>
      </c>
      <c r="D123" s="485">
        <v>30</v>
      </c>
      <c r="E123" s="486">
        <v>2</v>
      </c>
      <c r="F123" s="487">
        <v>0.36</v>
      </c>
      <c r="G123" s="488">
        <v>15.87</v>
      </c>
      <c r="H123" s="489">
        <v>74.7</v>
      </c>
      <c r="I123" s="454">
        <v>5.0999999999999997E-2</v>
      </c>
      <c r="J123" s="454">
        <v>2.4E-2</v>
      </c>
      <c r="K123" s="485"/>
      <c r="L123" s="454"/>
      <c r="M123" s="485"/>
      <c r="N123" s="454">
        <v>8.6999999999999993</v>
      </c>
      <c r="O123" s="485">
        <v>45</v>
      </c>
      <c r="P123" s="454">
        <v>14.1</v>
      </c>
      <c r="Q123" s="485">
        <v>70.5</v>
      </c>
      <c r="R123" s="490">
        <v>1.17</v>
      </c>
      <c r="S123" s="472">
        <v>15.3</v>
      </c>
      <c r="T123" s="9">
        <v>90</v>
      </c>
    </row>
    <row r="124" spans="2:20" ht="23.45" customHeight="1" thickBot="1">
      <c r="B124" s="198"/>
      <c r="C124" s="474" t="s">
        <v>26</v>
      </c>
      <c r="D124" s="617">
        <v>780</v>
      </c>
      <c r="E124" s="618">
        <f>SUM(SUM(E117:E123))</f>
        <v>26.230000000000004</v>
      </c>
      <c r="F124" s="619">
        <f>SUM(SUM(F117:F123))</f>
        <v>27.44</v>
      </c>
      <c r="G124" s="620">
        <f>SUM(SUM(G117:G123))</f>
        <v>115.97</v>
      </c>
      <c r="H124" s="620">
        <f>SUM(SUM(H117:H123))</f>
        <v>816.2</v>
      </c>
      <c r="I124" s="618">
        <f>SUM(SUM(I117:I123))</f>
        <v>0.28399999999999997</v>
      </c>
      <c r="J124" s="618">
        <f t="shared" ref="J124:S124" si="22">SUM(SUM(J117:J123))</f>
        <v>0.26</v>
      </c>
      <c r="K124" s="618">
        <f t="shared" si="22"/>
        <v>7.0000000000000007E-2</v>
      </c>
      <c r="L124" s="618">
        <f t="shared" si="22"/>
        <v>300.70000000000005</v>
      </c>
      <c r="M124" s="618">
        <f t="shared" si="22"/>
        <v>11.729999999999999</v>
      </c>
      <c r="N124" s="618">
        <f t="shared" si="22"/>
        <v>72.69</v>
      </c>
      <c r="O124" s="618">
        <f t="shared" si="22"/>
        <v>414.42999999999995</v>
      </c>
      <c r="P124" s="618">
        <f t="shared" si="22"/>
        <v>109.81</v>
      </c>
      <c r="Q124" s="618">
        <f t="shared" si="22"/>
        <v>993.43999999999994</v>
      </c>
      <c r="R124" s="618">
        <f t="shared" si="22"/>
        <v>6.06</v>
      </c>
      <c r="S124" s="618">
        <f t="shared" si="22"/>
        <v>53.370000000000005</v>
      </c>
      <c r="T124" s="8"/>
    </row>
    <row r="125" spans="2:20" ht="16.5" thickBot="1">
      <c r="B125" s="233"/>
      <c r="C125" s="471" t="s">
        <v>40</v>
      </c>
      <c r="D125" s="462">
        <v>110</v>
      </c>
      <c r="E125" s="629">
        <v>0.99</v>
      </c>
      <c r="F125" s="630">
        <v>0.22</v>
      </c>
      <c r="G125" s="631">
        <v>8.91</v>
      </c>
      <c r="H125" s="632">
        <v>47.3</v>
      </c>
      <c r="I125" s="549">
        <v>4.3999999999999997E-2</v>
      </c>
      <c r="J125" s="458">
        <v>3.3000000000000002E-2</v>
      </c>
      <c r="K125" s="550"/>
      <c r="L125" s="458">
        <v>5.28</v>
      </c>
      <c r="M125" s="550">
        <v>66</v>
      </c>
      <c r="N125" s="458">
        <v>37.4</v>
      </c>
      <c r="O125" s="550">
        <v>25.3</v>
      </c>
      <c r="P125" s="458">
        <v>14.3</v>
      </c>
      <c r="Q125" s="551">
        <v>216.7</v>
      </c>
      <c r="R125" s="458">
        <v>0.33</v>
      </c>
      <c r="S125" s="551">
        <v>1.94</v>
      </c>
      <c r="T125" s="8">
        <v>63</v>
      </c>
    </row>
    <row r="126" spans="2:20" ht="15.75" customHeight="1" thickBot="1">
      <c r="B126" s="238" t="s">
        <v>61</v>
      </c>
      <c r="C126" s="461" t="s">
        <v>88</v>
      </c>
      <c r="D126" s="454">
        <v>40</v>
      </c>
      <c r="E126" s="458">
        <v>3.28</v>
      </c>
      <c r="F126" s="458">
        <v>1.1200000000000001</v>
      </c>
      <c r="G126" s="458">
        <v>22</v>
      </c>
      <c r="H126" s="458">
        <v>111.2</v>
      </c>
      <c r="I126" s="464">
        <v>3.2500000000000001E-2</v>
      </c>
      <c r="J126" s="465">
        <v>0.02</v>
      </c>
      <c r="K126" s="466">
        <v>2.7E-2</v>
      </c>
      <c r="L126" s="465">
        <v>2.4300000000000002</v>
      </c>
      <c r="M126" s="466">
        <v>0.36</v>
      </c>
      <c r="N126" s="465">
        <v>11.45</v>
      </c>
      <c r="O126" s="466">
        <v>31.43</v>
      </c>
      <c r="P126" s="465">
        <v>7.9</v>
      </c>
      <c r="Q126" s="466">
        <v>76.099999999999994</v>
      </c>
      <c r="R126" s="465">
        <v>0.54</v>
      </c>
      <c r="S126" s="467">
        <v>1.69</v>
      </c>
      <c r="T126" s="34">
        <v>93</v>
      </c>
    </row>
    <row r="127" spans="2:20">
      <c r="B127" s="238"/>
      <c r="C127" s="453" t="s">
        <v>29</v>
      </c>
      <c r="D127" s="499">
        <v>150</v>
      </c>
      <c r="E127" s="500">
        <v>4.3499999999999996</v>
      </c>
      <c r="F127" s="494">
        <v>4.8</v>
      </c>
      <c r="G127" s="499">
        <v>6</v>
      </c>
      <c r="H127" s="494">
        <v>84.75</v>
      </c>
      <c r="I127" s="499">
        <v>0.03</v>
      </c>
      <c r="J127" s="499">
        <v>0.2</v>
      </c>
      <c r="K127" s="499"/>
      <c r="L127" s="499">
        <v>33</v>
      </c>
      <c r="M127" s="499">
        <v>0.45</v>
      </c>
      <c r="N127" s="499">
        <v>186</v>
      </c>
      <c r="O127" s="499">
        <v>138</v>
      </c>
      <c r="P127" s="499">
        <v>21</v>
      </c>
      <c r="Q127" s="501">
        <v>219</v>
      </c>
      <c r="R127" s="494">
        <v>0.15</v>
      </c>
      <c r="S127" s="501">
        <v>13.5</v>
      </c>
      <c r="T127" s="19">
        <v>78</v>
      </c>
    </row>
    <row r="128" spans="2:20" ht="15.75" thickBot="1">
      <c r="B128" s="233"/>
      <c r="C128" s="502" t="s">
        <v>30</v>
      </c>
      <c r="D128" s="503"/>
      <c r="E128" s="504"/>
      <c r="F128" s="505"/>
      <c r="G128" s="503"/>
      <c r="H128" s="505"/>
      <c r="I128" s="503"/>
      <c r="J128" s="503"/>
      <c r="K128" s="503"/>
      <c r="L128" s="503"/>
      <c r="M128" s="503"/>
      <c r="N128" s="503"/>
      <c r="O128" s="503"/>
      <c r="P128" s="503"/>
      <c r="Q128" s="506"/>
      <c r="R128" s="505"/>
      <c r="S128" s="506"/>
      <c r="T128" s="79"/>
    </row>
    <row r="129" spans="2:20" ht="21" customHeight="1" thickBot="1">
      <c r="B129" s="330"/>
      <c r="C129" s="508" t="s">
        <v>32</v>
      </c>
      <c r="D129" s="491">
        <f>SUM(D125:D128)</f>
        <v>300</v>
      </c>
      <c r="E129" s="491">
        <f>SUM(E125:E128)</f>
        <v>8.6199999999999992</v>
      </c>
      <c r="F129" s="491">
        <f t="shared" ref="F129:H129" si="23">SUM(F125:F128)</f>
        <v>6.14</v>
      </c>
      <c r="G129" s="491">
        <f t="shared" si="23"/>
        <v>36.909999999999997</v>
      </c>
      <c r="H129" s="491">
        <f t="shared" si="23"/>
        <v>243.25</v>
      </c>
      <c r="I129" s="491">
        <f>SUM(I125:I128)</f>
        <v>0.1065</v>
      </c>
      <c r="J129" s="491">
        <f t="shared" ref="J129:S129" si="24">SUM(J125:J128)</f>
        <v>0.253</v>
      </c>
      <c r="K129" s="491">
        <f t="shared" si="24"/>
        <v>2.7E-2</v>
      </c>
      <c r="L129" s="491">
        <f t="shared" si="24"/>
        <v>40.71</v>
      </c>
      <c r="M129" s="491">
        <f t="shared" si="24"/>
        <v>66.81</v>
      </c>
      <c r="N129" s="491">
        <f t="shared" si="24"/>
        <v>234.85</v>
      </c>
      <c r="O129" s="491">
        <f t="shared" si="24"/>
        <v>194.73000000000002</v>
      </c>
      <c r="P129" s="491">
        <f t="shared" si="24"/>
        <v>43.2</v>
      </c>
      <c r="Q129" s="491">
        <f t="shared" si="24"/>
        <v>511.79999999999995</v>
      </c>
      <c r="R129" s="491">
        <f t="shared" si="24"/>
        <v>1.02</v>
      </c>
      <c r="S129" s="491">
        <f t="shared" si="24"/>
        <v>17.13</v>
      </c>
      <c r="T129" s="52"/>
    </row>
    <row r="130" spans="2:20" ht="21" customHeight="1" thickBot="1">
      <c r="B130" s="263"/>
      <c r="C130" s="513" t="s">
        <v>33</v>
      </c>
      <c r="D130" s="633">
        <f t="shared" ref="D130:I130" si="25">SUM(D116,D124,D129,)</f>
        <v>1635</v>
      </c>
      <c r="E130" s="633">
        <f t="shared" si="25"/>
        <v>47.45</v>
      </c>
      <c r="F130" s="633">
        <f t="shared" si="25"/>
        <v>49.650000000000006</v>
      </c>
      <c r="G130" s="633">
        <f t="shared" si="25"/>
        <v>253.81</v>
      </c>
      <c r="H130" s="633">
        <f t="shared" si="25"/>
        <v>1658.89</v>
      </c>
      <c r="I130" s="633">
        <f t="shared" si="25"/>
        <v>0.62450000000000006</v>
      </c>
      <c r="J130" s="633">
        <f t="shared" ref="J130:R130" si="26">SUM(J116,J124,J129,)</f>
        <v>0.75890000000000002</v>
      </c>
      <c r="K130" s="633">
        <f t="shared" si="26"/>
        <v>0.29700000000000004</v>
      </c>
      <c r="L130" s="633">
        <f t="shared" si="26"/>
        <v>422.78000000000003</v>
      </c>
      <c r="M130" s="633">
        <f t="shared" si="26"/>
        <v>81.94</v>
      </c>
      <c r="N130" s="633">
        <f t="shared" si="26"/>
        <v>511.53999999999996</v>
      </c>
      <c r="O130" s="633">
        <f t="shared" si="26"/>
        <v>856.46</v>
      </c>
      <c r="P130" s="633">
        <f t="shared" si="26"/>
        <v>214.51</v>
      </c>
      <c r="Q130" s="633">
        <f t="shared" si="26"/>
        <v>1927.4399999999998</v>
      </c>
      <c r="R130" s="633">
        <f t="shared" si="26"/>
        <v>10.84</v>
      </c>
      <c r="S130" s="633">
        <f>SUM(S116,S124,S129,)/1000</f>
        <v>0.13398500000000002</v>
      </c>
      <c r="T130" s="18"/>
    </row>
    <row r="131" spans="2:20" ht="36" customHeight="1" thickBot="1">
      <c r="B131" s="284"/>
      <c r="C131" s="634" t="s">
        <v>34</v>
      </c>
      <c r="D131" s="572"/>
      <c r="E131" s="521">
        <f>E130*100/77</f>
        <v>61.623376623376622</v>
      </c>
      <c r="F131" s="573">
        <f>F130*100/79</f>
        <v>62.848101265822798</v>
      </c>
      <c r="G131" s="573">
        <f>G130*100/335</f>
        <v>75.764179104477606</v>
      </c>
      <c r="H131" s="522">
        <f>H130*100/2350</f>
        <v>70.591063829787231</v>
      </c>
      <c r="I131" s="521">
        <f>I130*100/1.2</f>
        <v>52.041666666666671</v>
      </c>
      <c r="J131" s="521">
        <f>J130*100/1.4</f>
        <v>54.207142857142863</v>
      </c>
      <c r="K131" s="521">
        <f>K130*100/10</f>
        <v>2.97</v>
      </c>
      <c r="L131" s="521">
        <f>L130*100/700</f>
        <v>60.39714285714286</v>
      </c>
      <c r="M131" s="521">
        <f>M130*100/60</f>
        <v>136.56666666666666</v>
      </c>
      <c r="N131" s="521">
        <f>N130*100/1100</f>
        <v>46.50363636363636</v>
      </c>
      <c r="O131" s="521">
        <f>O130*100/1100</f>
        <v>77.86</v>
      </c>
      <c r="P131" s="521">
        <f>P130*100/250</f>
        <v>85.804000000000002</v>
      </c>
      <c r="Q131" s="521">
        <f>Q130*100/1100</f>
        <v>175.22181818181815</v>
      </c>
      <c r="R131" s="521">
        <f>R130*100/12</f>
        <v>90.333333333333329</v>
      </c>
      <c r="S131" s="521">
        <f>S130*100/0.1</f>
        <v>133.98500000000001</v>
      </c>
      <c r="T131" s="18"/>
    </row>
    <row r="132" spans="2:20" ht="15.75">
      <c r="B132" s="339"/>
      <c r="C132" s="635"/>
      <c r="D132" s="636"/>
      <c r="E132" s="637"/>
      <c r="F132" s="637"/>
      <c r="G132" s="637"/>
      <c r="H132" s="637"/>
      <c r="I132" s="637"/>
      <c r="J132" s="637"/>
      <c r="K132" s="637"/>
      <c r="L132" s="637"/>
      <c r="M132" s="637"/>
      <c r="N132" s="637"/>
      <c r="O132" s="637"/>
      <c r="P132" s="637"/>
      <c r="Q132" s="637"/>
      <c r="R132" s="637"/>
      <c r="S132" s="637"/>
      <c r="T132" s="18"/>
    </row>
    <row r="133" spans="2:20" ht="15.75" thickBot="1">
      <c r="B133" s="241"/>
      <c r="C133" s="526"/>
      <c r="D133" s="609"/>
      <c r="E133" s="609"/>
      <c r="F133" s="609"/>
      <c r="G133" s="609"/>
      <c r="H133" s="609"/>
      <c r="I133" s="609"/>
      <c r="J133" s="609"/>
      <c r="K133" s="609"/>
      <c r="L133" s="609"/>
      <c r="M133" s="609"/>
      <c r="N133" s="609"/>
      <c r="O133" s="609"/>
      <c r="P133" s="609"/>
      <c r="Q133" s="609"/>
      <c r="R133" s="609"/>
      <c r="S133" s="609"/>
      <c r="T133" s="18"/>
    </row>
    <row r="134" spans="2:20" ht="15" customHeight="1" thickBot="1">
      <c r="B134" s="976" t="s">
        <v>1</v>
      </c>
      <c r="C134" s="965" t="s">
        <v>2</v>
      </c>
      <c r="D134" s="965" t="s">
        <v>212</v>
      </c>
      <c r="E134" s="959" t="s">
        <v>199</v>
      </c>
      <c r="F134" s="960"/>
      <c r="G134" s="961"/>
      <c r="H134" s="965" t="s">
        <v>211</v>
      </c>
      <c r="I134" s="959" t="s">
        <v>200</v>
      </c>
      <c r="J134" s="960"/>
      <c r="K134" s="960"/>
      <c r="L134" s="960"/>
      <c r="M134" s="961"/>
      <c r="N134" s="959" t="s">
        <v>205</v>
      </c>
      <c r="O134" s="960"/>
      <c r="P134" s="960"/>
      <c r="Q134" s="960"/>
      <c r="R134" s="960"/>
      <c r="S134" s="961"/>
      <c r="T134" s="971" t="s">
        <v>3</v>
      </c>
    </row>
    <row r="135" spans="2:20" ht="29.25" thickBot="1">
      <c r="B135" s="977"/>
      <c r="C135" s="966"/>
      <c r="D135" s="966"/>
      <c r="E135" s="509" t="s">
        <v>4</v>
      </c>
      <c r="F135" s="509" t="s">
        <v>5</v>
      </c>
      <c r="G135" s="509" t="s">
        <v>6</v>
      </c>
      <c r="H135" s="966"/>
      <c r="I135" s="528" t="s">
        <v>201</v>
      </c>
      <c r="J135" s="528" t="s">
        <v>202</v>
      </c>
      <c r="K135" s="528" t="s">
        <v>226</v>
      </c>
      <c r="L135" s="528" t="s">
        <v>203</v>
      </c>
      <c r="M135" s="528" t="s">
        <v>204</v>
      </c>
      <c r="N135" s="528" t="s">
        <v>206</v>
      </c>
      <c r="O135" s="528" t="s">
        <v>207</v>
      </c>
      <c r="P135" s="528" t="s">
        <v>209</v>
      </c>
      <c r="Q135" s="528" t="s">
        <v>210</v>
      </c>
      <c r="R135" s="528" t="s">
        <v>208</v>
      </c>
      <c r="S135" s="528" t="s">
        <v>213</v>
      </c>
      <c r="T135" s="972"/>
    </row>
    <row r="136" spans="2:20" s="96" customFormat="1">
      <c r="B136" s="210"/>
      <c r="C136" s="449" t="s">
        <v>7</v>
      </c>
      <c r="D136" s="968"/>
      <c r="E136" s="968"/>
      <c r="F136" s="968"/>
      <c r="G136" s="968"/>
      <c r="H136" s="968"/>
      <c r="I136" s="450"/>
      <c r="J136" s="450"/>
      <c r="K136" s="450"/>
      <c r="L136" s="450"/>
      <c r="M136" s="450"/>
      <c r="N136" s="450"/>
      <c r="O136" s="450"/>
      <c r="P136" s="450"/>
      <c r="Q136" s="450"/>
      <c r="R136" s="450"/>
      <c r="S136" s="450"/>
      <c r="T136" s="973"/>
    </row>
    <row r="137" spans="2:20" ht="15.75" thickBot="1">
      <c r="B137" s="210"/>
      <c r="C137" s="451" t="s">
        <v>89</v>
      </c>
      <c r="D137" s="969"/>
      <c r="E137" s="969"/>
      <c r="F137" s="969"/>
      <c r="G137" s="969"/>
      <c r="H137" s="969"/>
      <c r="I137" s="452"/>
      <c r="J137" s="452"/>
      <c r="K137" s="452"/>
      <c r="L137" s="452"/>
      <c r="M137" s="452"/>
      <c r="N137" s="452"/>
      <c r="O137" s="452"/>
      <c r="P137" s="452"/>
      <c r="Q137" s="452"/>
      <c r="R137" s="452"/>
      <c r="S137" s="452"/>
      <c r="T137" s="974"/>
    </row>
    <row r="138" spans="2:20" ht="16.5" thickBot="1">
      <c r="B138" s="276"/>
      <c r="C138" s="638" t="s">
        <v>52</v>
      </c>
      <c r="D138" s="532">
        <v>60</v>
      </c>
      <c r="E138" s="479">
        <v>0.78</v>
      </c>
      <c r="F138" s="469">
        <v>0.06</v>
      </c>
      <c r="G138" s="469">
        <v>3</v>
      </c>
      <c r="H138" s="470">
        <v>15.6</v>
      </c>
      <c r="I138" s="470">
        <v>3.5000000000000003E-2</v>
      </c>
      <c r="J138" s="470">
        <v>0.04</v>
      </c>
      <c r="K138" s="470"/>
      <c r="L138" s="470">
        <v>90</v>
      </c>
      <c r="M138" s="470">
        <v>48</v>
      </c>
      <c r="N138" s="470">
        <v>4.22</v>
      </c>
      <c r="O138" s="470">
        <v>8.35</v>
      </c>
      <c r="P138" s="470">
        <v>3.65</v>
      </c>
      <c r="Q138" s="478">
        <v>81.2</v>
      </c>
      <c r="R138" s="479">
        <v>0.26</v>
      </c>
      <c r="S138" s="470">
        <v>1.58</v>
      </c>
      <c r="T138" s="8">
        <v>18</v>
      </c>
    </row>
    <row r="139" spans="2:20" ht="15.75" thickBot="1">
      <c r="B139" s="220"/>
      <c r="C139" s="639" t="s">
        <v>90</v>
      </c>
      <c r="D139" s="640" t="s">
        <v>44</v>
      </c>
      <c r="E139" s="641">
        <v>12.8</v>
      </c>
      <c r="F139" s="552">
        <v>8.5</v>
      </c>
      <c r="G139" s="552">
        <v>10.6</v>
      </c>
      <c r="H139" s="642">
        <v>170.1</v>
      </c>
      <c r="I139" s="499">
        <v>0.14000000000000001</v>
      </c>
      <c r="J139" s="499">
        <v>0.16</v>
      </c>
      <c r="K139" s="499">
        <v>7.0000000000000007E-2</v>
      </c>
      <c r="L139" s="499">
        <v>159</v>
      </c>
      <c r="M139" s="499">
        <v>0.69</v>
      </c>
      <c r="N139" s="499">
        <v>36</v>
      </c>
      <c r="O139" s="499">
        <v>176</v>
      </c>
      <c r="P139" s="499">
        <v>28</v>
      </c>
      <c r="Q139" s="501">
        <v>274</v>
      </c>
      <c r="R139" s="494">
        <v>0.8</v>
      </c>
      <c r="S139" s="499">
        <v>43.8</v>
      </c>
      <c r="T139" s="8">
        <v>44</v>
      </c>
    </row>
    <row r="140" spans="2:20" ht="16.5" thickBot="1">
      <c r="B140" s="220"/>
      <c r="C140" s="643" t="s">
        <v>91</v>
      </c>
      <c r="D140" s="644">
        <v>150</v>
      </c>
      <c r="E140" s="555">
        <v>3.3</v>
      </c>
      <c r="F140" s="555">
        <v>5.0999999999999996</v>
      </c>
      <c r="G140" s="555">
        <v>18.2</v>
      </c>
      <c r="H140" s="645">
        <v>132</v>
      </c>
      <c r="I140" s="479">
        <v>0.14000000000000001</v>
      </c>
      <c r="J140" s="470">
        <v>0.12</v>
      </c>
      <c r="K140" s="470">
        <v>0.04</v>
      </c>
      <c r="L140" s="470">
        <v>8.3000000000000007</v>
      </c>
      <c r="M140" s="470">
        <v>10.9</v>
      </c>
      <c r="N140" s="470">
        <v>62</v>
      </c>
      <c r="O140" s="470">
        <v>109</v>
      </c>
      <c r="P140" s="470">
        <v>33</v>
      </c>
      <c r="Q140" s="478">
        <v>692</v>
      </c>
      <c r="R140" s="479">
        <v>1.2</v>
      </c>
      <c r="S140" s="470">
        <v>10.8</v>
      </c>
      <c r="T140" s="8">
        <v>59</v>
      </c>
    </row>
    <row r="141" spans="2:20" ht="15.75" thickBot="1">
      <c r="B141" s="220"/>
      <c r="C141" s="646" t="s">
        <v>92</v>
      </c>
      <c r="D141" s="462">
        <v>100</v>
      </c>
      <c r="E141" s="454">
        <v>0.8</v>
      </c>
      <c r="F141" s="454">
        <v>0.2</v>
      </c>
      <c r="G141" s="454">
        <v>7.5</v>
      </c>
      <c r="H141" s="455">
        <v>38</v>
      </c>
      <c r="I141" s="462">
        <v>0.06</v>
      </c>
      <c r="J141" s="454">
        <v>0.03</v>
      </c>
      <c r="K141" s="472"/>
      <c r="L141" s="472">
        <v>10</v>
      </c>
      <c r="M141" s="472">
        <v>38</v>
      </c>
      <c r="N141" s="472">
        <v>35</v>
      </c>
      <c r="O141" s="472">
        <v>17</v>
      </c>
      <c r="P141" s="472">
        <v>11</v>
      </c>
      <c r="Q141" s="455">
        <v>155</v>
      </c>
      <c r="R141" s="454">
        <v>0.1</v>
      </c>
      <c r="S141" s="472">
        <v>0.26</v>
      </c>
      <c r="T141" s="8">
        <v>63</v>
      </c>
    </row>
    <row r="142" spans="2:20" ht="18" customHeight="1" thickBot="1">
      <c r="B142" s="223" t="s">
        <v>54</v>
      </c>
      <c r="C142" s="539" t="s">
        <v>93</v>
      </c>
      <c r="D142" s="647">
        <v>200</v>
      </c>
      <c r="E142" s="648">
        <v>6</v>
      </c>
      <c r="F142" s="649">
        <v>6.3</v>
      </c>
      <c r="G142" s="649">
        <v>13.5</v>
      </c>
      <c r="H142" s="650">
        <v>135</v>
      </c>
      <c r="I142" s="464">
        <v>6.0999999999999999E-2</v>
      </c>
      <c r="J142" s="465">
        <v>0.24</v>
      </c>
      <c r="K142" s="466"/>
      <c r="L142" s="465">
        <v>27.4</v>
      </c>
      <c r="M142" s="466">
        <v>1.08</v>
      </c>
      <c r="N142" s="465">
        <v>222.33</v>
      </c>
      <c r="O142" s="466">
        <v>173.39</v>
      </c>
      <c r="P142" s="465">
        <v>33.39</v>
      </c>
      <c r="Q142" s="466">
        <v>277.17</v>
      </c>
      <c r="R142" s="465">
        <v>0.59</v>
      </c>
      <c r="S142" s="467">
        <v>18.8</v>
      </c>
      <c r="T142" s="9">
        <v>77</v>
      </c>
    </row>
    <row r="143" spans="2:20" ht="15.75" thickBot="1">
      <c r="B143" s="223"/>
      <c r="C143" s="646" t="s">
        <v>25</v>
      </c>
      <c r="D143" s="472">
        <v>20</v>
      </c>
      <c r="E143" s="454">
        <v>1.6</v>
      </c>
      <c r="F143" s="455">
        <v>0.2</v>
      </c>
      <c r="G143" s="454">
        <v>9.1999999999999993</v>
      </c>
      <c r="H143" s="455">
        <v>45</v>
      </c>
      <c r="I143" s="454">
        <v>2.1999999999999999E-2</v>
      </c>
      <c r="J143" s="472">
        <v>6.0000000000000001E-3</v>
      </c>
      <c r="K143" s="472"/>
      <c r="L143" s="472"/>
      <c r="M143" s="472"/>
      <c r="N143" s="472">
        <v>4</v>
      </c>
      <c r="O143" s="472">
        <v>13</v>
      </c>
      <c r="P143" s="472">
        <v>2.8</v>
      </c>
      <c r="Q143" s="455">
        <v>18.600000000000001</v>
      </c>
      <c r="R143" s="454">
        <v>0.22</v>
      </c>
      <c r="S143" s="472">
        <v>7.72</v>
      </c>
      <c r="T143" s="8">
        <v>89</v>
      </c>
    </row>
    <row r="144" spans="2:20" ht="15.75" thickBot="1">
      <c r="B144" s="347"/>
      <c r="C144" s="471" t="s">
        <v>16</v>
      </c>
      <c r="D144" s="485">
        <v>30</v>
      </c>
      <c r="E144" s="486">
        <v>2</v>
      </c>
      <c r="F144" s="487">
        <v>0.36</v>
      </c>
      <c r="G144" s="488">
        <v>15.87</v>
      </c>
      <c r="H144" s="489">
        <v>74.7</v>
      </c>
      <c r="I144" s="454">
        <v>5.0999999999999997E-2</v>
      </c>
      <c r="J144" s="454">
        <v>2.4E-2</v>
      </c>
      <c r="K144" s="485"/>
      <c r="L144" s="454"/>
      <c r="M144" s="485"/>
      <c r="N144" s="454">
        <v>8.6999999999999993</v>
      </c>
      <c r="O144" s="485">
        <v>45</v>
      </c>
      <c r="P144" s="454">
        <v>14.1</v>
      </c>
      <c r="Q144" s="485">
        <v>70.5</v>
      </c>
      <c r="R144" s="490">
        <v>1.17</v>
      </c>
      <c r="S144" s="472">
        <v>15.3</v>
      </c>
      <c r="T144" s="9">
        <v>90</v>
      </c>
    </row>
    <row r="145" spans="2:20" ht="21.6" customHeight="1" thickBot="1">
      <c r="B145" s="348" t="s">
        <v>17</v>
      </c>
      <c r="C145" s="474" t="s">
        <v>18</v>
      </c>
      <c r="D145" s="651">
        <v>510</v>
      </c>
      <c r="E145" s="620">
        <f>SUM(SUM(E138:E144))</f>
        <v>27.28</v>
      </c>
      <c r="F145" s="620">
        <f t="shared" ref="F145:S145" si="27">SUM(SUM(F138:F144))</f>
        <v>20.72</v>
      </c>
      <c r="G145" s="620">
        <f t="shared" si="27"/>
        <v>77.87</v>
      </c>
      <c r="H145" s="620">
        <f t="shared" si="27"/>
        <v>610.40000000000009</v>
      </c>
      <c r="I145" s="620">
        <f t="shared" si="27"/>
        <v>0.50900000000000012</v>
      </c>
      <c r="J145" s="620">
        <f t="shared" si="27"/>
        <v>0.62</v>
      </c>
      <c r="K145" s="620">
        <f t="shared" si="27"/>
        <v>0.11000000000000001</v>
      </c>
      <c r="L145" s="620">
        <f t="shared" si="27"/>
        <v>294.7</v>
      </c>
      <c r="M145" s="620">
        <f t="shared" si="27"/>
        <v>98.67</v>
      </c>
      <c r="N145" s="620">
        <f t="shared" si="27"/>
        <v>372.25</v>
      </c>
      <c r="O145" s="620">
        <f t="shared" si="27"/>
        <v>541.74</v>
      </c>
      <c r="P145" s="620">
        <f t="shared" si="27"/>
        <v>125.94</v>
      </c>
      <c r="Q145" s="620">
        <f t="shared" si="27"/>
        <v>1568.47</v>
      </c>
      <c r="R145" s="620">
        <f t="shared" si="27"/>
        <v>4.34</v>
      </c>
      <c r="S145" s="620">
        <f t="shared" si="27"/>
        <v>98.259999999999991</v>
      </c>
      <c r="T145" s="27"/>
    </row>
    <row r="146" spans="2:20" ht="16.5" thickBot="1">
      <c r="B146" s="233"/>
      <c r="C146" s="471" t="s">
        <v>94</v>
      </c>
      <c r="D146" s="472">
        <v>100</v>
      </c>
      <c r="E146" s="585">
        <v>1</v>
      </c>
      <c r="F146" s="585">
        <v>5</v>
      </c>
      <c r="G146" s="585">
        <v>3.3</v>
      </c>
      <c r="H146" s="586">
        <v>61.7</v>
      </c>
      <c r="I146" s="464">
        <v>4.4999999999999998E-2</v>
      </c>
      <c r="J146" s="465">
        <v>5.1999999999999998E-2</v>
      </c>
      <c r="K146" s="466"/>
      <c r="L146" s="465">
        <v>6.23</v>
      </c>
      <c r="M146" s="466">
        <v>16.98</v>
      </c>
      <c r="N146" s="465">
        <v>22.03</v>
      </c>
      <c r="O146" s="466">
        <v>41.37</v>
      </c>
      <c r="P146" s="465">
        <v>13.76</v>
      </c>
      <c r="Q146" s="466">
        <v>149.01</v>
      </c>
      <c r="R146" s="465">
        <v>0.83</v>
      </c>
      <c r="S146" s="467">
        <v>2.73</v>
      </c>
      <c r="T146" s="78">
        <v>4</v>
      </c>
    </row>
    <row r="147" spans="2:20" ht="16.5" thickBot="1">
      <c r="B147" s="233"/>
      <c r="C147" s="461" t="s">
        <v>95</v>
      </c>
      <c r="D147" s="472" t="s">
        <v>83</v>
      </c>
      <c r="E147" s="585">
        <v>1.7</v>
      </c>
      <c r="F147" s="585">
        <v>5.4</v>
      </c>
      <c r="G147" s="585">
        <v>10.6</v>
      </c>
      <c r="H147" s="586">
        <v>98</v>
      </c>
      <c r="I147" s="557">
        <v>3.2000000000000001E-2</v>
      </c>
      <c r="J147" s="479">
        <v>4.2000000000000003E-2</v>
      </c>
      <c r="K147" s="478"/>
      <c r="L147" s="479">
        <v>137.80000000000001</v>
      </c>
      <c r="M147" s="478">
        <v>6.76</v>
      </c>
      <c r="N147" s="479">
        <v>33.6</v>
      </c>
      <c r="O147" s="478">
        <v>42.6</v>
      </c>
      <c r="P147" s="479">
        <v>19.2</v>
      </c>
      <c r="Q147" s="557">
        <v>264</v>
      </c>
      <c r="R147" s="479">
        <v>0.87</v>
      </c>
      <c r="S147" s="470">
        <v>17.16</v>
      </c>
      <c r="T147" s="8">
        <v>19</v>
      </c>
    </row>
    <row r="148" spans="2:20" ht="17.25" customHeight="1" thickBot="1">
      <c r="B148" s="238" t="s">
        <v>22</v>
      </c>
      <c r="C148" s="471" t="s">
        <v>96</v>
      </c>
      <c r="D148" s="472" t="s">
        <v>97</v>
      </c>
      <c r="E148" s="652">
        <v>12.4340568</v>
      </c>
      <c r="F148" s="652">
        <v>7.9166207999999996</v>
      </c>
      <c r="G148" s="652">
        <v>5.2934700000000001</v>
      </c>
      <c r="H148" s="653">
        <v>142.19999999999999</v>
      </c>
      <c r="I148" s="464">
        <v>0.223</v>
      </c>
      <c r="J148" s="465">
        <v>0.372</v>
      </c>
      <c r="K148" s="466">
        <v>1.4E-2</v>
      </c>
      <c r="L148" s="465">
        <v>36</v>
      </c>
      <c r="M148" s="466">
        <v>1.2</v>
      </c>
      <c r="N148" s="465">
        <v>18.5</v>
      </c>
      <c r="O148" s="466">
        <v>138.55000000000001</v>
      </c>
      <c r="P148" s="465">
        <v>18.59</v>
      </c>
      <c r="Q148" s="466">
        <v>193.06</v>
      </c>
      <c r="R148" s="465">
        <v>2.99</v>
      </c>
      <c r="S148" s="467">
        <v>5.39</v>
      </c>
      <c r="T148" s="8">
        <v>49</v>
      </c>
    </row>
    <row r="149" spans="2:20" ht="15.75" thickBot="1">
      <c r="B149" s="238"/>
      <c r="C149" s="461" t="s">
        <v>98</v>
      </c>
      <c r="D149" s="500">
        <v>150</v>
      </c>
      <c r="E149" s="500">
        <v>4.2</v>
      </c>
      <c r="F149" s="494">
        <v>5</v>
      </c>
      <c r="G149" s="499">
        <v>22.3</v>
      </c>
      <c r="H149" s="501">
        <v>151</v>
      </c>
      <c r="I149" s="500">
        <v>0.21</v>
      </c>
      <c r="J149" s="494">
        <v>0.12</v>
      </c>
      <c r="K149" s="501">
        <v>5.1999999999999998E-2</v>
      </c>
      <c r="L149" s="494">
        <v>27.5</v>
      </c>
      <c r="M149" s="501"/>
      <c r="N149" s="494">
        <v>14</v>
      </c>
      <c r="O149" s="501">
        <v>180</v>
      </c>
      <c r="P149" s="494">
        <v>120</v>
      </c>
      <c r="Q149" s="494">
        <v>219</v>
      </c>
      <c r="R149" s="499">
        <v>4</v>
      </c>
      <c r="S149" s="499">
        <v>2.2999999999999998</v>
      </c>
      <c r="T149" s="8">
        <v>55</v>
      </c>
    </row>
    <row r="150" spans="2:20" ht="16.5" thickBot="1">
      <c r="B150" s="238"/>
      <c r="C150" s="471" t="s">
        <v>99</v>
      </c>
      <c r="D150" s="616">
        <v>200</v>
      </c>
      <c r="E150" s="479">
        <v>0.15</v>
      </c>
      <c r="F150" s="470">
        <v>0.14000000000000001</v>
      </c>
      <c r="G150" s="470">
        <v>9.93</v>
      </c>
      <c r="H150" s="478">
        <v>41.5</v>
      </c>
      <c r="I150" s="464">
        <v>5.0000000000000001E-3</v>
      </c>
      <c r="J150" s="465">
        <v>5.0000000000000001E-3</v>
      </c>
      <c r="K150" s="466"/>
      <c r="L150" s="465">
        <v>0.72</v>
      </c>
      <c r="M150" s="466">
        <v>0.64</v>
      </c>
      <c r="N150" s="465">
        <v>5.05</v>
      </c>
      <c r="O150" s="466">
        <v>3.33</v>
      </c>
      <c r="P150" s="465">
        <v>2.72</v>
      </c>
      <c r="Q150" s="466">
        <v>76.67</v>
      </c>
      <c r="R150" s="465">
        <v>0.65</v>
      </c>
      <c r="S150" s="467">
        <v>0.61</v>
      </c>
      <c r="T150" s="8">
        <v>64</v>
      </c>
    </row>
    <row r="151" spans="2:20" ht="15.75" thickBot="1">
      <c r="B151" s="975"/>
      <c r="C151" s="461" t="s">
        <v>25</v>
      </c>
      <c r="D151" s="455">
        <v>50</v>
      </c>
      <c r="E151" s="456">
        <v>4</v>
      </c>
      <c r="F151" s="455">
        <v>0.5</v>
      </c>
      <c r="G151" s="456">
        <v>23</v>
      </c>
      <c r="H151" s="472">
        <v>112.5</v>
      </c>
      <c r="I151" s="472">
        <v>5.5E-2</v>
      </c>
      <c r="J151" s="472">
        <v>1.4999999999999999E-2</v>
      </c>
      <c r="K151" s="472"/>
      <c r="L151" s="472"/>
      <c r="M151" s="472"/>
      <c r="N151" s="472">
        <v>10</v>
      </c>
      <c r="O151" s="472">
        <v>32.5</v>
      </c>
      <c r="P151" s="472">
        <v>7</v>
      </c>
      <c r="Q151" s="455">
        <v>46.5</v>
      </c>
      <c r="R151" s="454">
        <v>0.55000000000000004</v>
      </c>
      <c r="S151" s="472">
        <v>19.3</v>
      </c>
      <c r="T151" s="8">
        <v>89</v>
      </c>
    </row>
    <row r="152" spans="2:20" ht="15.75" thickBot="1">
      <c r="B152" s="975"/>
      <c r="C152" s="502" t="s">
        <v>16</v>
      </c>
      <c r="D152" s="462">
        <v>40</v>
      </c>
      <c r="E152" s="462">
        <v>2.66</v>
      </c>
      <c r="F152" s="454">
        <v>0.48</v>
      </c>
      <c r="G152" s="472">
        <v>21.2</v>
      </c>
      <c r="H152" s="472">
        <v>99.6</v>
      </c>
      <c r="I152" s="473">
        <v>6.8000000000000005E-2</v>
      </c>
      <c r="J152" s="473">
        <v>3.2000000000000001E-2</v>
      </c>
      <c r="K152" s="473"/>
      <c r="L152" s="473"/>
      <c r="M152" s="473"/>
      <c r="N152" s="473">
        <v>11.6</v>
      </c>
      <c r="O152" s="473">
        <v>60</v>
      </c>
      <c r="P152" s="473">
        <v>18.8</v>
      </c>
      <c r="Q152" s="473">
        <v>94</v>
      </c>
      <c r="R152" s="473">
        <v>1.56</v>
      </c>
      <c r="S152" s="473">
        <v>20.399999999999999</v>
      </c>
      <c r="T152" s="78">
        <v>90</v>
      </c>
    </row>
    <row r="153" spans="2:20" ht="16.5" thickBot="1">
      <c r="B153" s="975"/>
      <c r="C153" s="453" t="s">
        <v>215</v>
      </c>
      <c r="D153" s="454">
        <v>20</v>
      </c>
      <c r="E153" s="479">
        <v>0.8</v>
      </c>
      <c r="F153" s="479">
        <v>4.2</v>
      </c>
      <c r="G153" s="479">
        <v>11.8</v>
      </c>
      <c r="H153" s="478">
        <v>88.4</v>
      </c>
      <c r="I153" s="557">
        <v>6.0000000000000001E-3</v>
      </c>
      <c r="J153" s="479">
        <v>1.2E-2</v>
      </c>
      <c r="K153" s="478"/>
      <c r="L153" s="479"/>
      <c r="M153" s="478"/>
      <c r="N153" s="479">
        <v>5.6</v>
      </c>
      <c r="O153" s="478">
        <v>19</v>
      </c>
      <c r="P153" s="479">
        <v>19.8</v>
      </c>
      <c r="Q153" s="479">
        <v>37.4</v>
      </c>
      <c r="R153" s="470">
        <v>0.6</v>
      </c>
      <c r="S153" s="470"/>
      <c r="T153" s="8">
        <v>96</v>
      </c>
    </row>
    <row r="154" spans="2:20" ht="19.149999999999999" customHeight="1" thickBot="1">
      <c r="B154" s="198"/>
      <c r="C154" s="474" t="s">
        <v>26</v>
      </c>
      <c r="D154" s="654">
        <v>860</v>
      </c>
      <c r="E154" s="655">
        <f>SUM(SUM(E146:E153))</f>
        <v>26.944056799999998</v>
      </c>
      <c r="F154" s="656">
        <f>SUM(SUM(F146:F153))</f>
        <v>28.636620799999999</v>
      </c>
      <c r="G154" s="657">
        <f>SUM(SUM(G146:G153))</f>
        <v>107.42347000000001</v>
      </c>
      <c r="H154" s="658">
        <f>SUM(SUM(H146:H153))</f>
        <v>794.9</v>
      </c>
      <c r="I154" s="655">
        <f t="shared" ref="I154:Q154" si="28">SUM(SUM(I146:I153))</f>
        <v>0.64400000000000013</v>
      </c>
      <c r="J154" s="655">
        <f t="shared" si="28"/>
        <v>0.65</v>
      </c>
      <c r="K154" s="655">
        <f t="shared" si="28"/>
        <v>6.6000000000000003E-2</v>
      </c>
      <c r="L154" s="655">
        <f t="shared" si="28"/>
        <v>208.25</v>
      </c>
      <c r="M154" s="655">
        <f t="shared" si="28"/>
        <v>25.580000000000002</v>
      </c>
      <c r="N154" s="655">
        <f t="shared" si="28"/>
        <v>120.37999999999998</v>
      </c>
      <c r="O154" s="655">
        <f t="shared" si="28"/>
        <v>517.34999999999991</v>
      </c>
      <c r="P154" s="655">
        <f t="shared" si="28"/>
        <v>219.87000000000003</v>
      </c>
      <c r="Q154" s="655">
        <f t="shared" si="28"/>
        <v>1079.6399999999999</v>
      </c>
      <c r="R154" s="655">
        <f t="shared" ref="R154" si="29">SUM(SUM(R146:R153))</f>
        <v>12.050000000000002</v>
      </c>
      <c r="S154" s="655">
        <f t="shared" ref="S154" si="30">SUM(SUM(S146:S153))</f>
        <v>67.89</v>
      </c>
      <c r="T154" s="8"/>
    </row>
    <row r="155" spans="2:20" ht="16.5" thickBot="1">
      <c r="B155" s="238"/>
      <c r="C155" s="483" t="s">
        <v>100</v>
      </c>
      <c r="D155" s="480">
        <v>36</v>
      </c>
      <c r="E155" s="480">
        <v>3.7</v>
      </c>
      <c r="F155" s="480">
        <v>1.49</v>
      </c>
      <c r="G155" s="480">
        <v>14.54</v>
      </c>
      <c r="H155" s="659">
        <v>86.4</v>
      </c>
      <c r="I155" s="464">
        <v>2.4400000000000002E-2</v>
      </c>
      <c r="J155" s="465">
        <v>0.04</v>
      </c>
      <c r="K155" s="466">
        <v>0.10100000000000001</v>
      </c>
      <c r="L155" s="465">
        <v>7.03</v>
      </c>
      <c r="M155" s="466">
        <v>1.0999999999999999E-2</v>
      </c>
      <c r="N155" s="465">
        <v>23.8</v>
      </c>
      <c r="O155" s="466">
        <v>32.049999999999997</v>
      </c>
      <c r="P155" s="465">
        <v>5.34</v>
      </c>
      <c r="Q155" s="466">
        <v>33.53</v>
      </c>
      <c r="R155" s="465">
        <v>0.28000000000000003</v>
      </c>
      <c r="S155" s="467">
        <v>1.65</v>
      </c>
      <c r="T155" s="30">
        <v>87</v>
      </c>
    </row>
    <row r="156" spans="2:20" ht="17.25" customHeight="1" thickBot="1">
      <c r="B156" s="238" t="s">
        <v>61</v>
      </c>
      <c r="C156" s="461" t="s">
        <v>49</v>
      </c>
      <c r="D156" s="462" t="s">
        <v>12</v>
      </c>
      <c r="E156" s="479">
        <v>0.1</v>
      </c>
      <c r="F156" s="470">
        <v>0</v>
      </c>
      <c r="G156" s="470">
        <v>9</v>
      </c>
      <c r="H156" s="470">
        <v>36</v>
      </c>
      <c r="I156" s="479"/>
      <c r="J156" s="470">
        <v>0.01</v>
      </c>
      <c r="K156" s="470"/>
      <c r="L156" s="470">
        <v>0.3</v>
      </c>
      <c r="M156" s="470">
        <v>0.04</v>
      </c>
      <c r="N156" s="470">
        <v>4.5</v>
      </c>
      <c r="O156" s="470">
        <v>7.2</v>
      </c>
      <c r="P156" s="470">
        <v>3.8</v>
      </c>
      <c r="Q156" s="470">
        <v>20.8</v>
      </c>
      <c r="R156" s="479">
        <v>0.7</v>
      </c>
      <c r="S156" s="478"/>
      <c r="T156" s="8">
        <v>71</v>
      </c>
    </row>
    <row r="157" spans="2:20" ht="15.75" thickBot="1">
      <c r="B157" s="233"/>
      <c r="C157" s="461" t="s">
        <v>50</v>
      </c>
      <c r="D157" s="462">
        <v>200</v>
      </c>
      <c r="E157" s="462">
        <v>1</v>
      </c>
      <c r="F157" s="454">
        <v>0.2</v>
      </c>
      <c r="G157" s="472">
        <v>23.5</v>
      </c>
      <c r="H157" s="472">
        <v>100</v>
      </c>
      <c r="I157" s="472">
        <v>0.04</v>
      </c>
      <c r="J157" s="472">
        <v>0.08</v>
      </c>
      <c r="K157" s="472"/>
      <c r="L157" s="472">
        <v>100</v>
      </c>
      <c r="M157" s="472">
        <v>12</v>
      </c>
      <c r="N157" s="472">
        <v>10</v>
      </c>
      <c r="O157" s="472">
        <v>30</v>
      </c>
      <c r="P157" s="472">
        <v>24</v>
      </c>
      <c r="Q157" s="472">
        <v>240</v>
      </c>
      <c r="R157" s="454">
        <v>1.5</v>
      </c>
      <c r="S157" s="455"/>
      <c r="T157" s="8">
        <v>79</v>
      </c>
    </row>
    <row r="158" spans="2:20" ht="21.6" customHeight="1" thickBot="1">
      <c r="B158" s="260"/>
      <c r="C158" s="508" t="s">
        <v>32</v>
      </c>
      <c r="D158" s="567">
        <v>441</v>
      </c>
      <c r="E158" s="568">
        <f>SUM(SUM(E155:E157))</f>
        <v>4.8000000000000007</v>
      </c>
      <c r="F158" s="568">
        <f>SUM(SUM(F155:F157))</f>
        <v>1.69</v>
      </c>
      <c r="G158" s="568">
        <f>SUM(SUM(G155:G157))</f>
        <v>47.04</v>
      </c>
      <c r="H158" s="568">
        <f>SUM(SUM(H155:H157))</f>
        <v>222.4</v>
      </c>
      <c r="I158" s="568">
        <f t="shared" ref="I158:Q158" si="31">SUM(SUM(I155:I157))</f>
        <v>6.4399999999999999E-2</v>
      </c>
      <c r="J158" s="568">
        <f t="shared" si="31"/>
        <v>0.13</v>
      </c>
      <c r="K158" s="568">
        <f t="shared" si="31"/>
        <v>0.10100000000000001</v>
      </c>
      <c r="L158" s="568">
        <f t="shared" si="31"/>
        <v>107.33</v>
      </c>
      <c r="M158" s="568">
        <f t="shared" si="31"/>
        <v>12.051</v>
      </c>
      <c r="N158" s="568">
        <f t="shared" si="31"/>
        <v>38.299999999999997</v>
      </c>
      <c r="O158" s="568">
        <f t="shared" si="31"/>
        <v>69.25</v>
      </c>
      <c r="P158" s="568">
        <f t="shared" si="31"/>
        <v>33.14</v>
      </c>
      <c r="Q158" s="568">
        <f t="shared" si="31"/>
        <v>294.33</v>
      </c>
      <c r="R158" s="568">
        <f t="shared" ref="R158" si="32">SUM(SUM(R155:R157))</f>
        <v>2.48</v>
      </c>
      <c r="S158" s="619">
        <f t="shared" ref="S158" si="33">SUM(SUM(S155:S157))</f>
        <v>1.65</v>
      </c>
      <c r="T158" s="52"/>
    </row>
    <row r="159" spans="2:20" ht="24" customHeight="1" thickBot="1">
      <c r="B159" s="263"/>
      <c r="C159" s="513" t="s">
        <v>33</v>
      </c>
      <c r="D159" s="660">
        <v>1811</v>
      </c>
      <c r="E159" s="520">
        <f>SUM(E145,E154,E158,)</f>
        <v>59.024056799999997</v>
      </c>
      <c r="F159" s="520">
        <f>SUM(F145,F154,F158,)</f>
        <v>51.046620799999999</v>
      </c>
      <c r="G159" s="520">
        <f>SUM(G145,G154,G158,)</f>
        <v>232.33347000000001</v>
      </c>
      <c r="H159" s="661">
        <f>SUM(H145,H154,H158,)</f>
        <v>1627.7000000000003</v>
      </c>
      <c r="I159" s="520">
        <f t="shared" ref="I159:Q159" si="34">SUM(I145,I154,I158,)</f>
        <v>1.2174000000000003</v>
      </c>
      <c r="J159" s="520">
        <f t="shared" si="34"/>
        <v>1.4</v>
      </c>
      <c r="K159" s="520">
        <f t="shared" si="34"/>
        <v>0.27700000000000002</v>
      </c>
      <c r="L159" s="520">
        <f t="shared" si="34"/>
        <v>610.28</v>
      </c>
      <c r="M159" s="520">
        <f t="shared" si="34"/>
        <v>136.30099999999999</v>
      </c>
      <c r="N159" s="520">
        <f t="shared" si="34"/>
        <v>530.92999999999995</v>
      </c>
      <c r="O159" s="520">
        <f t="shared" si="34"/>
        <v>1128.3399999999999</v>
      </c>
      <c r="P159" s="520">
        <f t="shared" si="34"/>
        <v>378.95000000000005</v>
      </c>
      <c r="Q159" s="520">
        <f t="shared" si="34"/>
        <v>2942.4399999999996</v>
      </c>
      <c r="R159" s="520">
        <f t="shared" ref="R159" si="35">SUM(R145,R154,R158,)</f>
        <v>18.87</v>
      </c>
      <c r="S159" s="520">
        <f>SUM(S145,S154,S158,)/1000</f>
        <v>0.16779999999999998</v>
      </c>
      <c r="T159" s="18"/>
    </row>
    <row r="160" spans="2:20" ht="34.15" customHeight="1" thickBot="1">
      <c r="B160" s="284"/>
      <c r="C160" s="634" t="s">
        <v>34</v>
      </c>
      <c r="D160" s="572"/>
      <c r="E160" s="521">
        <f>E159*100/77</f>
        <v>76.654619220779225</v>
      </c>
      <c r="F160" s="573">
        <f>F159*100/79</f>
        <v>64.615975696202526</v>
      </c>
      <c r="G160" s="573">
        <f>G159*100/335</f>
        <v>69.353274626865669</v>
      </c>
      <c r="H160" s="522">
        <f>H159*100/2350</f>
        <v>69.263829787234059</v>
      </c>
      <c r="I160" s="521">
        <f>I159*100/1.2</f>
        <v>101.45000000000002</v>
      </c>
      <c r="J160" s="521">
        <f>J159*100/1.4</f>
        <v>100</v>
      </c>
      <c r="K160" s="521">
        <f>K159*100/10</f>
        <v>2.7700000000000005</v>
      </c>
      <c r="L160" s="521">
        <f>L159*100/700</f>
        <v>87.182857142857145</v>
      </c>
      <c r="M160" s="521">
        <f>M159*100/60</f>
        <v>227.16833333333332</v>
      </c>
      <c r="N160" s="521">
        <f>N159*100/1100</f>
        <v>48.266363636363629</v>
      </c>
      <c r="O160" s="521">
        <f>O159*100/1100</f>
        <v>102.57636363636362</v>
      </c>
      <c r="P160" s="521">
        <f>P159*100/250</f>
        <v>151.58000000000004</v>
      </c>
      <c r="Q160" s="521">
        <f>Q159*100/1100</f>
        <v>267.4945454545454</v>
      </c>
      <c r="R160" s="521">
        <f>R159*100/12</f>
        <v>157.25</v>
      </c>
      <c r="S160" s="522">
        <f>S159*100/0.1</f>
        <v>167.79999999999995</v>
      </c>
      <c r="T160" s="18"/>
    </row>
    <row r="161" spans="2:20">
      <c r="B161" s="241"/>
      <c r="C161" s="526"/>
      <c r="D161" s="485"/>
      <c r="E161" s="527"/>
      <c r="F161" s="527"/>
      <c r="G161" s="527"/>
      <c r="H161" s="527"/>
      <c r="I161" s="527"/>
      <c r="J161" s="527"/>
      <c r="K161" s="527"/>
      <c r="L161" s="527"/>
      <c r="M161" s="527"/>
      <c r="N161" s="527"/>
      <c r="O161" s="527"/>
      <c r="P161" s="527"/>
      <c r="Q161" s="527"/>
      <c r="R161" s="527"/>
      <c r="S161" s="527"/>
      <c r="T161" s="18"/>
    </row>
    <row r="162" spans="2:20" ht="15.75" thickBot="1">
      <c r="B162" s="241"/>
      <c r="C162" s="526"/>
      <c r="D162" s="609"/>
      <c r="E162" s="609"/>
      <c r="F162" s="609"/>
      <c r="G162" s="609"/>
      <c r="H162" s="609"/>
      <c r="I162" s="609"/>
      <c r="J162" s="609"/>
      <c r="K162" s="609"/>
      <c r="L162" s="609"/>
      <c r="M162" s="609"/>
      <c r="N162" s="609"/>
      <c r="O162" s="609"/>
      <c r="P162" s="609"/>
      <c r="Q162" s="609"/>
      <c r="R162" s="609"/>
      <c r="S162" s="609"/>
      <c r="T162" s="18"/>
    </row>
    <row r="163" spans="2:20" ht="15" customHeight="1" thickBot="1">
      <c r="B163" s="976" t="s">
        <v>1</v>
      </c>
      <c r="C163" s="965" t="s">
        <v>2</v>
      </c>
      <c r="D163" s="965" t="s">
        <v>212</v>
      </c>
      <c r="E163" s="959" t="s">
        <v>199</v>
      </c>
      <c r="F163" s="960"/>
      <c r="G163" s="961"/>
      <c r="H163" s="965" t="s">
        <v>211</v>
      </c>
      <c r="I163" s="959" t="s">
        <v>200</v>
      </c>
      <c r="J163" s="960"/>
      <c r="K163" s="960"/>
      <c r="L163" s="960"/>
      <c r="M163" s="961"/>
      <c r="N163" s="959" t="s">
        <v>205</v>
      </c>
      <c r="O163" s="960"/>
      <c r="P163" s="960"/>
      <c r="Q163" s="960"/>
      <c r="R163" s="960"/>
      <c r="S163" s="961"/>
      <c r="T163" s="971" t="s">
        <v>3</v>
      </c>
    </row>
    <row r="164" spans="2:20" ht="29.25" thickBot="1">
      <c r="B164" s="977"/>
      <c r="C164" s="966"/>
      <c r="D164" s="966"/>
      <c r="E164" s="509" t="s">
        <v>4</v>
      </c>
      <c r="F164" s="509" t="s">
        <v>5</v>
      </c>
      <c r="G164" s="509" t="s">
        <v>6</v>
      </c>
      <c r="H164" s="966"/>
      <c r="I164" s="528" t="s">
        <v>201</v>
      </c>
      <c r="J164" s="528" t="s">
        <v>202</v>
      </c>
      <c r="K164" s="528" t="s">
        <v>226</v>
      </c>
      <c r="L164" s="528" t="s">
        <v>203</v>
      </c>
      <c r="M164" s="528" t="s">
        <v>204</v>
      </c>
      <c r="N164" s="528" t="s">
        <v>206</v>
      </c>
      <c r="O164" s="528" t="s">
        <v>207</v>
      </c>
      <c r="P164" s="528" t="s">
        <v>209</v>
      </c>
      <c r="Q164" s="528" t="s">
        <v>210</v>
      </c>
      <c r="R164" s="528" t="s">
        <v>208</v>
      </c>
      <c r="S164" s="528" t="s">
        <v>213</v>
      </c>
      <c r="T164" s="972"/>
    </row>
    <row r="165" spans="2:20">
      <c r="B165" s="210"/>
      <c r="C165" s="449" t="s">
        <v>101</v>
      </c>
      <c r="D165" s="968"/>
      <c r="E165" s="968"/>
      <c r="F165" s="968"/>
      <c r="G165" s="968"/>
      <c r="H165" s="968"/>
      <c r="I165" s="450"/>
      <c r="J165" s="450"/>
      <c r="K165" s="450"/>
      <c r="L165" s="450"/>
      <c r="M165" s="450"/>
      <c r="N165" s="450"/>
      <c r="O165" s="450"/>
      <c r="P165" s="450"/>
      <c r="Q165" s="450"/>
      <c r="R165" s="450"/>
      <c r="S165" s="450"/>
      <c r="T165" s="973"/>
    </row>
    <row r="166" spans="2:20" ht="15" customHeight="1" thickBot="1">
      <c r="B166" s="212"/>
      <c r="C166" s="529" t="s">
        <v>102</v>
      </c>
      <c r="D166" s="969"/>
      <c r="E166" s="969"/>
      <c r="F166" s="969"/>
      <c r="G166" s="969"/>
      <c r="H166" s="969"/>
      <c r="I166" s="452"/>
      <c r="J166" s="452"/>
      <c r="K166" s="452"/>
      <c r="L166" s="452"/>
      <c r="M166" s="452"/>
      <c r="N166" s="452"/>
      <c r="O166" s="452"/>
      <c r="P166" s="452"/>
      <c r="Q166" s="452"/>
      <c r="R166" s="452"/>
      <c r="S166" s="452"/>
      <c r="T166" s="974"/>
    </row>
    <row r="167" spans="2:20" ht="16.5" thickBot="1">
      <c r="B167" s="233"/>
      <c r="C167" s="461" t="s">
        <v>9</v>
      </c>
      <c r="D167" s="455" t="s">
        <v>10</v>
      </c>
      <c r="E167" s="454">
        <v>7.46</v>
      </c>
      <c r="F167" s="455">
        <v>14</v>
      </c>
      <c r="G167" s="454">
        <v>20.9</v>
      </c>
      <c r="H167" s="455">
        <v>239.5</v>
      </c>
      <c r="I167" s="457">
        <v>7.2999999999999995E-2</v>
      </c>
      <c r="J167" s="457">
        <v>9.1999999999999998E-2</v>
      </c>
      <c r="K167" s="458">
        <v>0.32200000000000001</v>
      </c>
      <c r="L167" s="457">
        <v>97</v>
      </c>
      <c r="M167" s="457">
        <v>0.14000000000000001</v>
      </c>
      <c r="N167" s="459">
        <v>187.2</v>
      </c>
      <c r="O167" s="459">
        <v>137</v>
      </c>
      <c r="P167" s="460">
        <v>20.2</v>
      </c>
      <c r="Q167" s="460">
        <v>73</v>
      </c>
      <c r="R167" s="460">
        <v>1.02</v>
      </c>
      <c r="S167" s="460">
        <v>15.44</v>
      </c>
      <c r="T167" s="8">
        <v>3</v>
      </c>
    </row>
    <row r="168" spans="2:20" ht="16.5" thickBot="1">
      <c r="B168" s="233"/>
      <c r="C168" s="461" t="s">
        <v>104</v>
      </c>
      <c r="D168" s="533">
        <v>60</v>
      </c>
      <c r="E168" s="534">
        <v>0.66</v>
      </c>
      <c r="F168" s="662">
        <v>0.12</v>
      </c>
      <c r="G168" s="533">
        <v>2.2799999999999998</v>
      </c>
      <c r="H168" s="534">
        <v>13.2</v>
      </c>
      <c r="I168" s="533">
        <v>3.5999999999999997E-2</v>
      </c>
      <c r="J168" s="534">
        <v>2.4E-2</v>
      </c>
      <c r="K168" s="533"/>
      <c r="L168" s="534">
        <v>80</v>
      </c>
      <c r="M168" s="533">
        <v>14.4</v>
      </c>
      <c r="N168" s="534">
        <v>8.4</v>
      </c>
      <c r="O168" s="533">
        <v>15.6</v>
      </c>
      <c r="P168" s="534">
        <v>12</v>
      </c>
      <c r="Q168" s="533">
        <v>174</v>
      </c>
      <c r="R168" s="534">
        <v>0.54</v>
      </c>
      <c r="S168" s="533">
        <v>1.02</v>
      </c>
      <c r="T168" s="8">
        <v>16</v>
      </c>
    </row>
    <row r="169" spans="2:20" ht="16.5" thickBot="1">
      <c r="B169" s="233"/>
      <c r="C169" s="461" t="s">
        <v>103</v>
      </c>
      <c r="D169" s="455" t="s">
        <v>38</v>
      </c>
      <c r="E169" s="579">
        <v>11.1</v>
      </c>
      <c r="F169" s="663">
        <v>15</v>
      </c>
      <c r="G169" s="579">
        <v>5.2</v>
      </c>
      <c r="H169" s="663">
        <v>201</v>
      </c>
      <c r="I169" s="464">
        <v>0.38800000000000001</v>
      </c>
      <c r="J169" s="465">
        <v>0.315</v>
      </c>
      <c r="K169" s="466">
        <v>2.375</v>
      </c>
      <c r="L169" s="465">
        <v>526.70000000000005</v>
      </c>
      <c r="M169" s="466">
        <v>0.6</v>
      </c>
      <c r="N169" s="465">
        <v>91.7</v>
      </c>
      <c r="O169" s="466">
        <v>195.85</v>
      </c>
      <c r="P169" s="465">
        <v>29.18</v>
      </c>
      <c r="Q169" s="466">
        <v>214.38</v>
      </c>
      <c r="R169" s="465">
        <v>2.1800000000000002</v>
      </c>
      <c r="S169" s="467">
        <v>20.260000000000002</v>
      </c>
      <c r="T169" s="8">
        <v>36</v>
      </c>
    </row>
    <row r="170" spans="2:20" ht="15.75" thickBot="1">
      <c r="B170" s="233"/>
      <c r="C170" s="461" t="s">
        <v>55</v>
      </c>
      <c r="D170" s="472">
        <v>200</v>
      </c>
      <c r="E170" s="579">
        <v>3.1</v>
      </c>
      <c r="F170" s="580">
        <v>3</v>
      </c>
      <c r="G170" s="580">
        <v>14.3</v>
      </c>
      <c r="H170" s="580">
        <v>95</v>
      </c>
      <c r="I170" s="581">
        <v>0.03</v>
      </c>
      <c r="J170" s="581">
        <v>0.13</v>
      </c>
      <c r="K170" s="581"/>
      <c r="L170" s="581">
        <v>13.29</v>
      </c>
      <c r="M170" s="581">
        <v>0.52</v>
      </c>
      <c r="N170" s="581">
        <v>111</v>
      </c>
      <c r="O170" s="581">
        <v>107</v>
      </c>
      <c r="P170" s="581">
        <v>30.7</v>
      </c>
      <c r="Q170" s="582">
        <v>184</v>
      </c>
      <c r="R170" s="583">
        <v>1.1000000000000001</v>
      </c>
      <c r="S170" s="581">
        <v>9</v>
      </c>
      <c r="T170" s="79">
        <v>75</v>
      </c>
    </row>
    <row r="171" spans="2:20" ht="15.75" thickBot="1">
      <c r="B171" s="238"/>
      <c r="C171" s="471" t="s">
        <v>16</v>
      </c>
      <c r="D171" s="462">
        <v>20</v>
      </c>
      <c r="E171" s="462">
        <v>1.33</v>
      </c>
      <c r="F171" s="454">
        <v>0.24</v>
      </c>
      <c r="G171" s="472">
        <v>10.6</v>
      </c>
      <c r="H171" s="472">
        <v>49.8</v>
      </c>
      <c r="I171" s="473">
        <v>3.4000000000000002E-2</v>
      </c>
      <c r="J171" s="473">
        <v>1.6E-2</v>
      </c>
      <c r="K171" s="473"/>
      <c r="L171" s="473"/>
      <c r="M171" s="473"/>
      <c r="N171" s="473">
        <v>5.8</v>
      </c>
      <c r="O171" s="473">
        <v>30</v>
      </c>
      <c r="P171" s="473">
        <v>9.4</v>
      </c>
      <c r="Q171" s="473">
        <v>47</v>
      </c>
      <c r="R171" s="473">
        <v>0.78</v>
      </c>
      <c r="S171" s="473">
        <v>10.199999999999999</v>
      </c>
      <c r="T171" s="20">
        <v>90</v>
      </c>
    </row>
    <row r="172" spans="2:20" ht="19.149999999999999" customHeight="1" thickBot="1">
      <c r="B172" s="230" t="s">
        <v>17</v>
      </c>
      <c r="C172" s="474" t="s">
        <v>18</v>
      </c>
      <c r="D172" s="561">
        <v>505</v>
      </c>
      <c r="E172" s="491">
        <f t="shared" ref="E172:S172" si="36">SUM(E167:E171)</f>
        <v>23.65</v>
      </c>
      <c r="F172" s="562">
        <f t="shared" si="36"/>
        <v>32.36</v>
      </c>
      <c r="G172" s="491">
        <f t="shared" si="36"/>
        <v>53.28</v>
      </c>
      <c r="H172" s="562">
        <f t="shared" si="36"/>
        <v>598.5</v>
      </c>
      <c r="I172" s="491">
        <f t="shared" si="36"/>
        <v>0.56100000000000005</v>
      </c>
      <c r="J172" s="491">
        <f t="shared" si="36"/>
        <v>0.57699999999999996</v>
      </c>
      <c r="K172" s="491">
        <f t="shared" si="36"/>
        <v>2.6970000000000001</v>
      </c>
      <c r="L172" s="491">
        <f t="shared" si="36"/>
        <v>716.99</v>
      </c>
      <c r="M172" s="491">
        <f t="shared" si="36"/>
        <v>15.66</v>
      </c>
      <c r="N172" s="491">
        <f t="shared" si="36"/>
        <v>404.1</v>
      </c>
      <c r="O172" s="491">
        <f t="shared" si="36"/>
        <v>485.45</v>
      </c>
      <c r="P172" s="491">
        <f t="shared" si="36"/>
        <v>101.48</v>
      </c>
      <c r="Q172" s="491">
        <f t="shared" si="36"/>
        <v>692.38</v>
      </c>
      <c r="R172" s="491">
        <f t="shared" si="36"/>
        <v>5.62</v>
      </c>
      <c r="S172" s="491">
        <f t="shared" si="36"/>
        <v>55.92</v>
      </c>
      <c r="T172" s="27"/>
    </row>
    <row r="173" spans="2:20" ht="36.6" customHeight="1" thickBot="1">
      <c r="B173" s="233"/>
      <c r="C173" s="664" t="s">
        <v>105</v>
      </c>
      <c r="D173" s="610" t="s">
        <v>106</v>
      </c>
      <c r="E173" s="665">
        <v>0.96</v>
      </c>
      <c r="F173" s="586">
        <v>3.7</v>
      </c>
      <c r="G173" s="665">
        <v>5.7</v>
      </c>
      <c r="H173" s="556">
        <v>60</v>
      </c>
      <c r="I173" s="464">
        <v>2.1999999999999999E-2</v>
      </c>
      <c r="J173" s="465">
        <v>2.1999999999999999E-2</v>
      </c>
      <c r="K173" s="466"/>
      <c r="L173" s="465">
        <v>31.75</v>
      </c>
      <c r="M173" s="466">
        <v>11.82</v>
      </c>
      <c r="N173" s="465">
        <v>14.7</v>
      </c>
      <c r="O173" s="466">
        <v>14.14</v>
      </c>
      <c r="P173" s="465">
        <v>6.09</v>
      </c>
      <c r="Q173" s="466">
        <v>74.37</v>
      </c>
      <c r="R173" s="465">
        <v>0.25800000000000001</v>
      </c>
      <c r="S173" s="467">
        <v>1.17</v>
      </c>
      <c r="T173" s="8">
        <v>11</v>
      </c>
    </row>
    <row r="174" spans="2:20" ht="16.5" thickBot="1">
      <c r="B174" s="233"/>
      <c r="C174" s="461" t="s">
        <v>107</v>
      </c>
      <c r="D174" s="455" t="s">
        <v>108</v>
      </c>
      <c r="E174" s="666">
        <v>8.3000000000000007</v>
      </c>
      <c r="F174" s="556">
        <v>5.9</v>
      </c>
      <c r="G174" s="666">
        <v>14.8</v>
      </c>
      <c r="H174" s="557">
        <v>146</v>
      </c>
      <c r="I174" s="464">
        <v>0.09</v>
      </c>
      <c r="J174" s="465">
        <v>4.1000000000000002E-2</v>
      </c>
      <c r="K174" s="466">
        <v>0.89600000000000002</v>
      </c>
      <c r="L174" s="465">
        <v>68</v>
      </c>
      <c r="M174" s="466">
        <v>1.37</v>
      </c>
      <c r="N174" s="465">
        <v>9.08</v>
      </c>
      <c r="O174" s="466">
        <v>66.790000000000006</v>
      </c>
      <c r="P174" s="465">
        <v>15.46</v>
      </c>
      <c r="Q174" s="466">
        <v>213.54</v>
      </c>
      <c r="R174" s="465">
        <v>0.25</v>
      </c>
      <c r="S174" s="467">
        <v>13.22</v>
      </c>
      <c r="T174" s="8">
        <v>26</v>
      </c>
    </row>
    <row r="175" spans="2:20" ht="17.25" customHeight="1" thickBot="1">
      <c r="B175" s="238" t="s">
        <v>22</v>
      </c>
      <c r="C175" s="471" t="s">
        <v>109</v>
      </c>
      <c r="D175" s="455">
        <v>250</v>
      </c>
      <c r="E175" s="596">
        <v>19.7</v>
      </c>
      <c r="F175" s="625">
        <v>25</v>
      </c>
      <c r="G175" s="596">
        <v>39.799999999999997</v>
      </c>
      <c r="H175" s="625">
        <v>463</v>
      </c>
      <c r="I175" s="596">
        <v>0.13</v>
      </c>
      <c r="J175" s="625">
        <v>0.11</v>
      </c>
      <c r="K175" s="596">
        <v>0.105</v>
      </c>
      <c r="L175" s="625">
        <v>228.6</v>
      </c>
      <c r="M175" s="596">
        <v>1.37</v>
      </c>
      <c r="N175" s="625">
        <v>41.25</v>
      </c>
      <c r="O175" s="596">
        <v>325</v>
      </c>
      <c r="P175" s="625">
        <v>172.5</v>
      </c>
      <c r="Q175" s="596">
        <v>485</v>
      </c>
      <c r="R175" s="596">
        <v>2.75</v>
      </c>
      <c r="S175" s="616">
        <v>5.37</v>
      </c>
      <c r="T175" s="8">
        <v>53</v>
      </c>
    </row>
    <row r="176" spans="2:20" ht="16.5" thickBot="1">
      <c r="B176" s="238"/>
      <c r="C176" s="461" t="s">
        <v>110</v>
      </c>
      <c r="D176" s="609">
        <v>200</v>
      </c>
      <c r="E176" s="627">
        <v>0.17</v>
      </c>
      <c r="F176" s="609"/>
      <c r="G176" s="627">
        <v>11</v>
      </c>
      <c r="H176" s="609">
        <v>45</v>
      </c>
      <c r="I176" s="464">
        <v>2.5000000000000001E-3</v>
      </c>
      <c r="J176" s="465">
        <v>3.2000000000000002E-3</v>
      </c>
      <c r="K176" s="466"/>
      <c r="L176" s="465"/>
      <c r="M176" s="466">
        <v>0.6</v>
      </c>
      <c r="N176" s="465">
        <v>2.81</v>
      </c>
      <c r="O176" s="466">
        <v>2.08</v>
      </c>
      <c r="P176" s="465">
        <v>2.83</v>
      </c>
      <c r="Q176" s="466">
        <v>20.64</v>
      </c>
      <c r="R176" s="465">
        <v>0.122</v>
      </c>
      <c r="S176" s="467">
        <v>1.0999999999999999E-2</v>
      </c>
      <c r="T176" s="8">
        <v>81</v>
      </c>
    </row>
    <row r="177" spans="2:20" ht="15.75" thickBot="1">
      <c r="B177" s="975"/>
      <c r="C177" s="461" t="s">
        <v>25</v>
      </c>
      <c r="D177" s="455">
        <v>30</v>
      </c>
      <c r="E177" s="454">
        <v>2.4</v>
      </c>
      <c r="F177" s="455">
        <v>0.3</v>
      </c>
      <c r="G177" s="454">
        <v>13.8</v>
      </c>
      <c r="H177" s="455">
        <v>67.5</v>
      </c>
      <c r="I177" s="454">
        <v>3.3000000000000002E-2</v>
      </c>
      <c r="J177" s="472">
        <v>8.9999999999999993E-3</v>
      </c>
      <c r="K177" s="472"/>
      <c r="L177" s="472"/>
      <c r="M177" s="472"/>
      <c r="N177" s="472">
        <v>6</v>
      </c>
      <c r="O177" s="472">
        <v>19.5</v>
      </c>
      <c r="P177" s="472">
        <v>4.2</v>
      </c>
      <c r="Q177" s="455">
        <v>27.9</v>
      </c>
      <c r="R177" s="454">
        <v>0.33</v>
      </c>
      <c r="S177" s="472">
        <v>11.58</v>
      </c>
      <c r="T177" s="8">
        <v>89</v>
      </c>
    </row>
    <row r="178" spans="2:20" ht="15.75" thickBot="1">
      <c r="B178" s="975"/>
      <c r="C178" s="471" t="s">
        <v>16</v>
      </c>
      <c r="D178" s="462">
        <v>20</v>
      </c>
      <c r="E178" s="462">
        <v>1.33</v>
      </c>
      <c r="F178" s="454">
        <v>0.24</v>
      </c>
      <c r="G178" s="472">
        <v>10.6</v>
      </c>
      <c r="H178" s="472">
        <v>49.8</v>
      </c>
      <c r="I178" s="473">
        <v>3.4000000000000002E-2</v>
      </c>
      <c r="J178" s="473">
        <v>1.6E-2</v>
      </c>
      <c r="K178" s="473"/>
      <c r="L178" s="473"/>
      <c r="M178" s="473"/>
      <c r="N178" s="473">
        <v>5.8</v>
      </c>
      <c r="O178" s="473">
        <v>30</v>
      </c>
      <c r="P178" s="473">
        <v>9.4</v>
      </c>
      <c r="Q178" s="473">
        <v>47</v>
      </c>
      <c r="R178" s="473">
        <v>0.78</v>
      </c>
      <c r="S178" s="473">
        <v>10.199999999999999</v>
      </c>
      <c r="T178" s="20">
        <v>90</v>
      </c>
    </row>
    <row r="179" spans="2:20" ht="21.6" customHeight="1" thickBot="1">
      <c r="B179" s="198"/>
      <c r="C179" s="474" t="s">
        <v>26</v>
      </c>
      <c r="D179" s="617">
        <v>730</v>
      </c>
      <c r="E179" s="618">
        <f>SUM(SUM(E173:E178))</f>
        <v>32.86</v>
      </c>
      <c r="F179" s="619">
        <f>SUM(SUM(F173:F178))</f>
        <v>35.14</v>
      </c>
      <c r="G179" s="620">
        <f>SUM(SUM(G173:G178))</f>
        <v>95.699999999999989</v>
      </c>
      <c r="H179" s="620">
        <f>SUM(SUM(H173:H178))</f>
        <v>831.3</v>
      </c>
      <c r="I179" s="618">
        <f t="shared" ref="I179:Q179" si="37">SUM(SUM(I173:I178))</f>
        <v>0.3115</v>
      </c>
      <c r="J179" s="618">
        <f t="shared" si="37"/>
        <v>0.20119999999999999</v>
      </c>
      <c r="K179" s="618">
        <f t="shared" si="37"/>
        <v>1.0010000000000001</v>
      </c>
      <c r="L179" s="618">
        <f t="shared" si="37"/>
        <v>328.35</v>
      </c>
      <c r="M179" s="618">
        <f t="shared" si="37"/>
        <v>15.160000000000002</v>
      </c>
      <c r="N179" s="618">
        <f t="shared" si="37"/>
        <v>79.64</v>
      </c>
      <c r="O179" s="618">
        <f t="shared" si="37"/>
        <v>457.51</v>
      </c>
      <c r="P179" s="618">
        <f t="shared" si="37"/>
        <v>210.48000000000002</v>
      </c>
      <c r="Q179" s="618">
        <f t="shared" si="37"/>
        <v>868.44999999999993</v>
      </c>
      <c r="R179" s="618">
        <f t="shared" ref="R179" si="38">SUM(SUM(R173:R178))</f>
        <v>4.49</v>
      </c>
      <c r="S179" s="618">
        <f t="shared" ref="S179" si="39">SUM(SUM(S173:S178))</f>
        <v>41.551000000000002</v>
      </c>
      <c r="T179" s="19"/>
    </row>
    <row r="180" spans="2:20" ht="18.600000000000001" customHeight="1" thickBot="1">
      <c r="B180" s="238"/>
      <c r="C180" s="471" t="s">
        <v>111</v>
      </c>
      <c r="D180" s="217">
        <v>140</v>
      </c>
      <c r="E180" s="235">
        <v>0.56000000000000005</v>
      </c>
      <c r="F180" s="235">
        <v>0.56000000000000005</v>
      </c>
      <c r="G180" s="235">
        <v>13.72</v>
      </c>
      <c r="H180" s="51">
        <v>65.8</v>
      </c>
      <c r="I180" s="51">
        <v>0.03</v>
      </c>
      <c r="J180" s="51">
        <v>2.1999999999999999E-2</v>
      </c>
      <c r="K180" s="51"/>
      <c r="L180" s="51">
        <v>4.2</v>
      </c>
      <c r="M180" s="51">
        <v>5.6</v>
      </c>
      <c r="N180" s="51">
        <v>19.71</v>
      </c>
      <c r="O180" s="51">
        <v>13.4</v>
      </c>
      <c r="P180" s="51">
        <v>11</v>
      </c>
      <c r="Q180" s="51">
        <v>323.04000000000002</v>
      </c>
      <c r="R180" s="51">
        <v>2.67</v>
      </c>
      <c r="S180" s="51">
        <v>2.46</v>
      </c>
      <c r="T180" s="8">
        <v>63</v>
      </c>
    </row>
    <row r="181" spans="2:20" ht="15.6" customHeight="1" thickBot="1">
      <c r="B181" s="238" t="s">
        <v>28</v>
      </c>
      <c r="C181" s="668" t="s">
        <v>27</v>
      </c>
      <c r="D181" s="454">
        <v>20</v>
      </c>
      <c r="E181" s="669">
        <v>1.34</v>
      </c>
      <c r="F181" s="670">
        <v>1.7</v>
      </c>
      <c r="G181" s="479">
        <v>14.38</v>
      </c>
      <c r="H181" s="479">
        <v>78.2</v>
      </c>
      <c r="I181" s="497">
        <v>1.6E-2</v>
      </c>
      <c r="J181" s="479">
        <v>0.01</v>
      </c>
      <c r="K181" s="497">
        <v>2.5000000000000001E-2</v>
      </c>
      <c r="L181" s="479">
        <v>2.2599999999999998</v>
      </c>
      <c r="M181" s="479"/>
      <c r="N181" s="479">
        <v>5.8</v>
      </c>
      <c r="O181" s="497">
        <v>18</v>
      </c>
      <c r="P181" s="479">
        <v>4</v>
      </c>
      <c r="Q181" s="497">
        <v>22</v>
      </c>
      <c r="R181" s="498">
        <v>0.42</v>
      </c>
      <c r="S181" s="470">
        <v>1.05</v>
      </c>
      <c r="T181" s="9">
        <v>94</v>
      </c>
    </row>
    <row r="182" spans="2:20" ht="15.75" thickBot="1">
      <c r="B182" s="238"/>
      <c r="C182" s="471" t="s">
        <v>112</v>
      </c>
      <c r="D182" s="503">
        <v>200</v>
      </c>
      <c r="E182" s="505">
        <v>8</v>
      </c>
      <c r="F182" s="505">
        <v>5</v>
      </c>
      <c r="G182" s="505">
        <v>14</v>
      </c>
      <c r="H182" s="504">
        <v>133</v>
      </c>
      <c r="I182" s="454">
        <v>0.48</v>
      </c>
      <c r="J182" s="455">
        <v>0.4</v>
      </c>
      <c r="K182" s="454"/>
      <c r="L182" s="472">
        <v>44</v>
      </c>
      <c r="M182" s="472">
        <v>1.4</v>
      </c>
      <c r="N182" s="455">
        <v>216</v>
      </c>
      <c r="O182" s="454">
        <v>188</v>
      </c>
      <c r="P182" s="455">
        <v>32</v>
      </c>
      <c r="Q182" s="454">
        <v>258</v>
      </c>
      <c r="R182" s="455">
        <v>0.2</v>
      </c>
      <c r="S182" s="454"/>
      <c r="T182" s="34">
        <v>78</v>
      </c>
    </row>
    <row r="183" spans="2:20" ht="16.5" thickBot="1">
      <c r="B183" s="260"/>
      <c r="C183" s="671" t="s">
        <v>32</v>
      </c>
      <c r="D183" s="672">
        <f>SUM(D180:D182)</f>
        <v>360</v>
      </c>
      <c r="E183" s="476">
        <f>SUM(E180:E182)</f>
        <v>9.9</v>
      </c>
      <c r="F183" s="476">
        <f t="shared" ref="F183:S183" si="40">SUM(F180:F182)</f>
        <v>7.26</v>
      </c>
      <c r="G183" s="476">
        <f t="shared" si="40"/>
        <v>42.1</v>
      </c>
      <c r="H183" s="476">
        <f t="shared" si="40"/>
        <v>277</v>
      </c>
      <c r="I183" s="476">
        <f t="shared" si="40"/>
        <v>0.52600000000000002</v>
      </c>
      <c r="J183" s="476">
        <f t="shared" si="40"/>
        <v>0.43200000000000005</v>
      </c>
      <c r="K183" s="476">
        <f t="shared" si="40"/>
        <v>2.5000000000000001E-2</v>
      </c>
      <c r="L183" s="476">
        <f t="shared" si="40"/>
        <v>50.46</v>
      </c>
      <c r="M183" s="476">
        <f t="shared" si="40"/>
        <v>7</v>
      </c>
      <c r="N183" s="476">
        <f t="shared" si="40"/>
        <v>241.51</v>
      </c>
      <c r="O183" s="476">
        <f t="shared" si="40"/>
        <v>219.4</v>
      </c>
      <c r="P183" s="476">
        <f t="shared" si="40"/>
        <v>47</v>
      </c>
      <c r="Q183" s="476">
        <f t="shared" si="40"/>
        <v>603.04</v>
      </c>
      <c r="R183" s="476">
        <f t="shared" si="40"/>
        <v>3.29</v>
      </c>
      <c r="S183" s="491">
        <f t="shared" si="40"/>
        <v>3.51</v>
      </c>
      <c r="T183" s="52"/>
    </row>
    <row r="184" spans="2:20" ht="16.5" thickBot="1">
      <c r="B184" s="263"/>
      <c r="C184" s="673" t="s">
        <v>33</v>
      </c>
      <c r="D184" s="674">
        <v>1545</v>
      </c>
      <c r="E184" s="570">
        <f>SUM(E172,E179,E183,)</f>
        <v>66.41</v>
      </c>
      <c r="F184" s="570">
        <f>SUM(F172,F179,F183,)</f>
        <v>74.760000000000005</v>
      </c>
      <c r="G184" s="570">
        <f>SUM(G172,G179,G183,)</f>
        <v>191.07999999999998</v>
      </c>
      <c r="H184" s="570">
        <f>SUM(H172,H179,H183,)</f>
        <v>1706.8</v>
      </c>
      <c r="I184" s="570">
        <f>SUM(I172,I179,I183,)</f>
        <v>1.3985000000000001</v>
      </c>
      <c r="J184" s="570">
        <f t="shared" ref="J184:R184" si="41">SUM(J172,J179,J183,)</f>
        <v>1.2101999999999999</v>
      </c>
      <c r="K184" s="570">
        <f t="shared" si="41"/>
        <v>3.7230000000000003</v>
      </c>
      <c r="L184" s="570">
        <f t="shared" si="41"/>
        <v>1095.8000000000002</v>
      </c>
      <c r="M184" s="570">
        <f t="shared" si="41"/>
        <v>37.82</v>
      </c>
      <c r="N184" s="570">
        <f t="shared" si="41"/>
        <v>725.25</v>
      </c>
      <c r="O184" s="570">
        <f t="shared" si="41"/>
        <v>1162.3600000000001</v>
      </c>
      <c r="P184" s="570">
        <f t="shared" si="41"/>
        <v>358.96000000000004</v>
      </c>
      <c r="Q184" s="570">
        <f t="shared" si="41"/>
        <v>2163.87</v>
      </c>
      <c r="R184" s="570">
        <f t="shared" si="41"/>
        <v>13.399999999999999</v>
      </c>
      <c r="S184" s="570">
        <f>SUM(S172,S179,S183,)/1000</f>
        <v>0.10098100000000002</v>
      </c>
      <c r="T184" s="18"/>
    </row>
    <row r="185" spans="2:20" ht="32.450000000000003" customHeight="1" thickBot="1">
      <c r="B185" s="284"/>
      <c r="C185" s="634" t="s">
        <v>34</v>
      </c>
      <c r="D185" s="572"/>
      <c r="E185" s="521">
        <f>E184*100/77</f>
        <v>86.246753246753244</v>
      </c>
      <c r="F185" s="573">
        <f>F184*100/79</f>
        <v>94.632911392405077</v>
      </c>
      <c r="G185" s="573">
        <f>G184*100/335</f>
        <v>57.038805970149255</v>
      </c>
      <c r="H185" s="522">
        <f>H184*100/2350</f>
        <v>72.629787234042553</v>
      </c>
      <c r="I185" s="521">
        <f>I184*100/1.2</f>
        <v>116.54166666666667</v>
      </c>
      <c r="J185" s="521">
        <f>J184*100/1.4</f>
        <v>86.44285714285715</v>
      </c>
      <c r="K185" s="521">
        <f>K184*100/10</f>
        <v>37.230000000000004</v>
      </c>
      <c r="L185" s="521">
        <f>L184*100/700</f>
        <v>156.54285714285717</v>
      </c>
      <c r="M185" s="521">
        <f>M184*100/60</f>
        <v>63.033333333333331</v>
      </c>
      <c r="N185" s="521">
        <f>N184*100/1100</f>
        <v>65.931818181818187</v>
      </c>
      <c r="O185" s="521">
        <f>O184*100/1100</f>
        <v>105.66909090909093</v>
      </c>
      <c r="P185" s="521">
        <f>P184*100/250</f>
        <v>143.584</v>
      </c>
      <c r="Q185" s="521">
        <f>Q184*100/1100</f>
        <v>196.71545454545455</v>
      </c>
      <c r="R185" s="521">
        <f>R184*100/12</f>
        <v>111.66666666666664</v>
      </c>
      <c r="S185" s="522">
        <f>S184*100/0.1</f>
        <v>100.98100000000002</v>
      </c>
      <c r="T185" s="18"/>
    </row>
    <row r="186" spans="2:20" ht="15.75">
      <c r="B186" s="339"/>
      <c r="C186" s="635"/>
      <c r="D186" s="524"/>
      <c r="E186" s="525"/>
      <c r="F186" s="525"/>
      <c r="G186" s="525"/>
      <c r="H186" s="525"/>
      <c r="I186" s="525"/>
      <c r="J186" s="525"/>
      <c r="K186" s="525"/>
      <c r="L186" s="525"/>
      <c r="M186" s="525"/>
      <c r="N186" s="525"/>
      <c r="O186" s="525"/>
      <c r="P186" s="525"/>
      <c r="Q186" s="525"/>
      <c r="R186" s="525"/>
      <c r="S186" s="525"/>
      <c r="T186" s="18"/>
    </row>
    <row r="187" spans="2:20" ht="15.75" thickBot="1">
      <c r="B187" s="241"/>
      <c r="C187" s="526"/>
      <c r="D187" s="609"/>
      <c r="E187" s="609"/>
      <c r="F187" s="609"/>
      <c r="G187" s="609"/>
      <c r="H187" s="609"/>
      <c r="I187" s="609"/>
      <c r="J187" s="609"/>
      <c r="K187" s="609"/>
      <c r="L187" s="609"/>
      <c r="M187" s="609"/>
      <c r="N187" s="609"/>
      <c r="O187" s="609"/>
      <c r="P187" s="609"/>
      <c r="Q187" s="609"/>
      <c r="R187" s="609"/>
      <c r="S187" s="609"/>
      <c r="T187" s="18"/>
    </row>
    <row r="188" spans="2:20" ht="15" customHeight="1" thickBot="1">
      <c r="B188" s="976" t="s">
        <v>1</v>
      </c>
      <c r="C188" s="965" t="s">
        <v>2</v>
      </c>
      <c r="D188" s="965" t="s">
        <v>212</v>
      </c>
      <c r="E188" s="959" t="s">
        <v>199</v>
      </c>
      <c r="F188" s="960"/>
      <c r="G188" s="961"/>
      <c r="H188" s="965" t="s">
        <v>211</v>
      </c>
      <c r="I188" s="959" t="s">
        <v>200</v>
      </c>
      <c r="J188" s="960"/>
      <c r="K188" s="960"/>
      <c r="L188" s="960"/>
      <c r="M188" s="961"/>
      <c r="N188" s="959" t="s">
        <v>205</v>
      </c>
      <c r="O188" s="960"/>
      <c r="P188" s="960"/>
      <c r="Q188" s="960"/>
      <c r="R188" s="960"/>
      <c r="S188" s="961"/>
      <c r="T188" s="971" t="s">
        <v>3</v>
      </c>
    </row>
    <row r="189" spans="2:20" ht="29.25" thickBot="1">
      <c r="B189" s="977"/>
      <c r="C189" s="966"/>
      <c r="D189" s="966"/>
      <c r="E189" s="509" t="s">
        <v>4</v>
      </c>
      <c r="F189" s="509" t="s">
        <v>5</v>
      </c>
      <c r="G189" s="509" t="s">
        <v>6</v>
      </c>
      <c r="H189" s="966"/>
      <c r="I189" s="528" t="s">
        <v>201</v>
      </c>
      <c r="J189" s="528" t="s">
        <v>202</v>
      </c>
      <c r="K189" s="528" t="s">
        <v>226</v>
      </c>
      <c r="L189" s="528" t="s">
        <v>203</v>
      </c>
      <c r="M189" s="528" t="s">
        <v>204</v>
      </c>
      <c r="N189" s="528" t="s">
        <v>206</v>
      </c>
      <c r="O189" s="528" t="s">
        <v>207</v>
      </c>
      <c r="P189" s="528" t="s">
        <v>209</v>
      </c>
      <c r="Q189" s="528" t="s">
        <v>210</v>
      </c>
      <c r="R189" s="528" t="s">
        <v>208</v>
      </c>
      <c r="S189" s="528" t="s">
        <v>213</v>
      </c>
      <c r="T189" s="972"/>
    </row>
    <row r="190" spans="2:20">
      <c r="B190" s="210"/>
      <c r="C190" s="449" t="s">
        <v>101</v>
      </c>
      <c r="D190" s="968"/>
      <c r="E190" s="968"/>
      <c r="F190" s="968"/>
      <c r="G190" s="968"/>
      <c r="H190" s="968"/>
      <c r="I190" s="450"/>
      <c r="J190" s="450"/>
      <c r="K190" s="450"/>
      <c r="L190" s="450"/>
      <c r="M190" s="450"/>
      <c r="N190" s="450"/>
      <c r="O190" s="450"/>
      <c r="P190" s="450"/>
      <c r="Q190" s="450"/>
      <c r="R190" s="450"/>
      <c r="S190" s="450"/>
      <c r="T190" s="973"/>
    </row>
    <row r="191" spans="2:20" ht="15.75" thickBot="1">
      <c r="B191" s="212"/>
      <c r="C191" s="529" t="s">
        <v>113</v>
      </c>
      <c r="D191" s="980"/>
      <c r="E191" s="980"/>
      <c r="F191" s="980"/>
      <c r="G191" s="980"/>
      <c r="H191" s="980"/>
      <c r="I191" s="530"/>
      <c r="J191" s="530"/>
      <c r="K191" s="530"/>
      <c r="L191" s="530"/>
      <c r="M191" s="530"/>
      <c r="N191" s="530"/>
      <c r="O191" s="530"/>
      <c r="P191" s="530"/>
      <c r="Q191" s="530"/>
      <c r="R191" s="530"/>
      <c r="S191" s="530"/>
      <c r="T191" s="974"/>
    </row>
    <row r="192" spans="2:20" ht="16.5" thickBot="1">
      <c r="B192" s="319"/>
      <c r="C192" s="675" t="s">
        <v>114</v>
      </c>
      <c r="D192" s="575">
        <v>60</v>
      </c>
      <c r="E192" s="532">
        <v>2.58</v>
      </c>
      <c r="F192" s="532">
        <v>3.66</v>
      </c>
      <c r="G192" s="532">
        <v>2.77</v>
      </c>
      <c r="H192" s="532">
        <v>54.4</v>
      </c>
      <c r="I192" s="464">
        <v>2.5000000000000001E-2</v>
      </c>
      <c r="J192" s="465">
        <v>6.4000000000000001E-2</v>
      </c>
      <c r="K192" s="466"/>
      <c r="L192" s="465">
        <v>19.850000000000001</v>
      </c>
      <c r="M192" s="466">
        <v>1.1100000000000001</v>
      </c>
      <c r="N192" s="465">
        <v>21.6</v>
      </c>
      <c r="O192" s="466">
        <v>38.22</v>
      </c>
      <c r="P192" s="465">
        <v>6.25</v>
      </c>
      <c r="Q192" s="466">
        <v>69.099999999999994</v>
      </c>
      <c r="R192" s="465">
        <v>0.41</v>
      </c>
      <c r="S192" s="467">
        <v>2.85</v>
      </c>
      <c r="T192" s="55">
        <v>14</v>
      </c>
    </row>
    <row r="193" spans="2:20" ht="16.5" thickBot="1">
      <c r="B193" s="233"/>
      <c r="C193" s="461" t="s">
        <v>115</v>
      </c>
      <c r="D193" s="676">
        <v>150</v>
      </c>
      <c r="E193" s="481">
        <v>8.15</v>
      </c>
      <c r="F193" s="481">
        <v>4.13</v>
      </c>
      <c r="G193" s="538">
        <v>33.409999999999997</v>
      </c>
      <c r="H193" s="677">
        <v>203.5</v>
      </c>
      <c r="I193" s="464">
        <v>0.05</v>
      </c>
      <c r="J193" s="465">
        <v>2.7E-2</v>
      </c>
      <c r="K193" s="466">
        <v>0.106</v>
      </c>
      <c r="L193" s="465">
        <v>11.37</v>
      </c>
      <c r="M193" s="466">
        <v>7.4999999999999997E-3</v>
      </c>
      <c r="N193" s="465">
        <v>62.9</v>
      </c>
      <c r="O193" s="466">
        <v>63.92</v>
      </c>
      <c r="P193" s="465">
        <v>8.35</v>
      </c>
      <c r="Q193" s="466">
        <v>49.35</v>
      </c>
      <c r="R193" s="465">
        <v>0.68</v>
      </c>
      <c r="S193" s="467">
        <v>0.61</v>
      </c>
      <c r="T193" s="8">
        <v>34</v>
      </c>
    </row>
    <row r="194" spans="2:20" ht="17.45" customHeight="1" thickBot="1">
      <c r="B194" s="238" t="s">
        <v>54</v>
      </c>
      <c r="C194" s="461" t="s">
        <v>39</v>
      </c>
      <c r="D194" s="540">
        <v>200</v>
      </c>
      <c r="E194" s="541">
        <v>3.28</v>
      </c>
      <c r="F194" s="542">
        <v>3.08</v>
      </c>
      <c r="G194" s="542">
        <v>9.19</v>
      </c>
      <c r="H194" s="543">
        <v>77.52</v>
      </c>
      <c r="I194" s="544">
        <v>0.04</v>
      </c>
      <c r="J194" s="544">
        <v>0.17</v>
      </c>
      <c r="K194" s="544"/>
      <c r="L194" s="544">
        <v>17.25</v>
      </c>
      <c r="M194" s="544">
        <v>0.68</v>
      </c>
      <c r="N194" s="544">
        <v>143</v>
      </c>
      <c r="O194" s="544">
        <v>130</v>
      </c>
      <c r="P194" s="544">
        <v>34.299999999999997</v>
      </c>
      <c r="Q194" s="544">
        <v>220</v>
      </c>
      <c r="R194" s="545">
        <v>1.1000000000000001</v>
      </c>
      <c r="S194" s="544">
        <v>11.7</v>
      </c>
      <c r="T194" s="78">
        <v>76</v>
      </c>
    </row>
    <row r="195" spans="2:20" ht="15.75" thickBot="1">
      <c r="B195" s="238"/>
      <c r="C195" s="461" t="s">
        <v>25</v>
      </c>
      <c r="D195" s="472">
        <v>30</v>
      </c>
      <c r="E195" s="454">
        <v>2.4</v>
      </c>
      <c r="F195" s="455">
        <v>0.3</v>
      </c>
      <c r="G195" s="454">
        <v>13.8</v>
      </c>
      <c r="H195" s="455">
        <v>67.5</v>
      </c>
      <c r="I195" s="454">
        <v>3.3000000000000002E-2</v>
      </c>
      <c r="J195" s="472">
        <v>8.9999999999999993E-3</v>
      </c>
      <c r="K195" s="472"/>
      <c r="L195" s="472"/>
      <c r="M195" s="472"/>
      <c r="N195" s="472">
        <v>6</v>
      </c>
      <c r="O195" s="472">
        <v>19.5</v>
      </c>
      <c r="P195" s="472">
        <v>4.2</v>
      </c>
      <c r="Q195" s="455">
        <v>27.9</v>
      </c>
      <c r="R195" s="454">
        <v>0.33</v>
      </c>
      <c r="S195" s="472">
        <v>11.58</v>
      </c>
      <c r="T195" s="30">
        <v>89</v>
      </c>
    </row>
    <row r="196" spans="2:20" ht="15.75" thickBot="1">
      <c r="B196" s="238"/>
      <c r="C196" s="461" t="s">
        <v>16</v>
      </c>
      <c r="D196" s="485">
        <v>30</v>
      </c>
      <c r="E196" s="588">
        <v>2</v>
      </c>
      <c r="F196" s="490">
        <v>0.36</v>
      </c>
      <c r="G196" s="473">
        <v>15.87</v>
      </c>
      <c r="H196" s="485">
        <v>74.7</v>
      </c>
      <c r="I196" s="454">
        <v>5.0999999999999997E-2</v>
      </c>
      <c r="J196" s="454">
        <v>2.4E-2</v>
      </c>
      <c r="K196" s="485"/>
      <c r="L196" s="454"/>
      <c r="M196" s="485"/>
      <c r="N196" s="454">
        <v>8.6999999999999993</v>
      </c>
      <c r="O196" s="485">
        <v>45</v>
      </c>
      <c r="P196" s="454">
        <v>14.1</v>
      </c>
      <c r="Q196" s="485">
        <v>70.5</v>
      </c>
      <c r="R196" s="490">
        <v>1.17</v>
      </c>
      <c r="S196" s="472">
        <v>15.3</v>
      </c>
      <c r="T196" s="9">
        <v>90</v>
      </c>
    </row>
    <row r="197" spans="2:20" ht="15.75" thickBot="1">
      <c r="B197" s="238"/>
      <c r="C197" s="471" t="s">
        <v>40</v>
      </c>
      <c r="D197" s="454">
        <v>100</v>
      </c>
      <c r="E197" s="629">
        <v>0.9</v>
      </c>
      <c r="F197" s="678">
        <v>0.2</v>
      </c>
      <c r="G197" s="629">
        <v>8.1</v>
      </c>
      <c r="H197" s="679">
        <v>43</v>
      </c>
      <c r="I197" s="680">
        <v>0.04</v>
      </c>
      <c r="J197" s="629">
        <v>0.03</v>
      </c>
      <c r="K197" s="678"/>
      <c r="L197" s="629">
        <v>4.8</v>
      </c>
      <c r="M197" s="678">
        <v>60</v>
      </c>
      <c r="N197" s="629">
        <v>34</v>
      </c>
      <c r="O197" s="678">
        <v>23</v>
      </c>
      <c r="P197" s="629">
        <v>13</v>
      </c>
      <c r="Q197" s="679">
        <v>197</v>
      </c>
      <c r="R197" s="629">
        <v>0.3</v>
      </c>
      <c r="S197" s="681">
        <v>1.76</v>
      </c>
      <c r="T197" s="8">
        <v>63</v>
      </c>
    </row>
    <row r="198" spans="2:20" ht="21.6" customHeight="1" thickBot="1">
      <c r="B198" s="230" t="s">
        <v>17</v>
      </c>
      <c r="C198" s="474" t="s">
        <v>18</v>
      </c>
      <c r="D198" s="475">
        <f>SUM(D192:D197)</f>
        <v>570</v>
      </c>
      <c r="E198" s="492">
        <f>SUM(E192:E197)</f>
        <v>19.309999999999999</v>
      </c>
      <c r="F198" s="492">
        <f t="shared" ref="F198:S198" si="42">SUM(F192:F197)</f>
        <v>11.73</v>
      </c>
      <c r="G198" s="491">
        <f t="shared" si="42"/>
        <v>83.14</v>
      </c>
      <c r="H198" s="562">
        <f t="shared" si="42"/>
        <v>520.61999999999989</v>
      </c>
      <c r="I198" s="491">
        <f t="shared" si="42"/>
        <v>0.23900000000000002</v>
      </c>
      <c r="J198" s="492">
        <f t="shared" si="42"/>
        <v>0.32400000000000007</v>
      </c>
      <c r="K198" s="562">
        <f t="shared" si="42"/>
        <v>0.106</v>
      </c>
      <c r="L198" s="491">
        <f t="shared" si="42"/>
        <v>53.269999999999996</v>
      </c>
      <c r="M198" s="492">
        <f t="shared" si="42"/>
        <v>61.797499999999999</v>
      </c>
      <c r="N198" s="492">
        <f t="shared" si="42"/>
        <v>276.2</v>
      </c>
      <c r="O198" s="492">
        <f t="shared" si="42"/>
        <v>319.64</v>
      </c>
      <c r="P198" s="492">
        <f t="shared" si="42"/>
        <v>80.2</v>
      </c>
      <c r="Q198" s="491">
        <f t="shared" si="42"/>
        <v>633.84999999999991</v>
      </c>
      <c r="R198" s="491">
        <f t="shared" si="42"/>
        <v>3.99</v>
      </c>
      <c r="S198" s="491">
        <f t="shared" si="42"/>
        <v>43.800000000000004</v>
      </c>
      <c r="T198" s="27"/>
    </row>
    <row r="199" spans="2:20" ht="30.75" thickBot="1">
      <c r="B199" s="233"/>
      <c r="C199" s="664" t="s">
        <v>116</v>
      </c>
      <c r="D199" s="472">
        <v>100</v>
      </c>
      <c r="E199" s="585">
        <v>1.1000000000000001</v>
      </c>
      <c r="F199" s="585">
        <v>6.2</v>
      </c>
      <c r="G199" s="649">
        <v>5.7</v>
      </c>
      <c r="H199" s="586">
        <v>83.3</v>
      </c>
      <c r="I199" s="464">
        <v>0.03</v>
      </c>
      <c r="J199" s="465">
        <v>3.5999999999999997E-2</v>
      </c>
      <c r="K199" s="466"/>
      <c r="L199" s="465">
        <v>162.03</v>
      </c>
      <c r="M199" s="466">
        <v>9.58</v>
      </c>
      <c r="N199" s="465">
        <v>23.18</v>
      </c>
      <c r="O199" s="466">
        <v>33.619999999999997</v>
      </c>
      <c r="P199" s="465">
        <v>17.52</v>
      </c>
      <c r="Q199" s="466">
        <v>183.39</v>
      </c>
      <c r="R199" s="465">
        <v>0.6</v>
      </c>
      <c r="S199" s="467">
        <v>2.73</v>
      </c>
      <c r="T199" s="8">
        <v>6</v>
      </c>
    </row>
    <row r="200" spans="2:20" ht="19.5" customHeight="1" thickBot="1">
      <c r="B200" s="238" t="s">
        <v>22</v>
      </c>
      <c r="C200" s="461" t="s">
        <v>117</v>
      </c>
      <c r="D200" s="472" t="s">
        <v>83</v>
      </c>
      <c r="E200" s="585">
        <v>3.1</v>
      </c>
      <c r="F200" s="585">
        <v>3.5</v>
      </c>
      <c r="G200" s="585">
        <v>8.4</v>
      </c>
      <c r="H200" s="586">
        <v>77.5</v>
      </c>
      <c r="I200" s="464">
        <v>7.4999999999999997E-2</v>
      </c>
      <c r="J200" s="465">
        <v>3.1E-2</v>
      </c>
      <c r="K200" s="466"/>
      <c r="L200" s="465">
        <v>66.23</v>
      </c>
      <c r="M200" s="466">
        <v>1.88</v>
      </c>
      <c r="N200" s="465">
        <v>16.88</v>
      </c>
      <c r="O200" s="466">
        <v>34.340000000000003</v>
      </c>
      <c r="P200" s="465">
        <v>14.57</v>
      </c>
      <c r="Q200" s="466">
        <v>216.81</v>
      </c>
      <c r="R200" s="465">
        <v>0.41</v>
      </c>
      <c r="S200" s="467">
        <v>3.31</v>
      </c>
      <c r="T200" s="8">
        <v>20</v>
      </c>
    </row>
    <row r="201" spans="2:20" ht="16.5" thickBot="1">
      <c r="B201" s="233"/>
      <c r="C201" s="471" t="s">
        <v>118</v>
      </c>
      <c r="D201" s="472">
        <v>250</v>
      </c>
      <c r="E201" s="585">
        <v>16.5</v>
      </c>
      <c r="F201" s="585">
        <v>15.4</v>
      </c>
      <c r="G201" s="585">
        <v>28.4</v>
      </c>
      <c r="H201" s="586">
        <v>318</v>
      </c>
      <c r="I201" s="464">
        <v>0.19700000000000001</v>
      </c>
      <c r="J201" s="465">
        <v>0.17499999999999999</v>
      </c>
      <c r="K201" s="466"/>
      <c r="L201" s="465">
        <v>218.75</v>
      </c>
      <c r="M201" s="466">
        <v>4.91</v>
      </c>
      <c r="N201" s="465">
        <v>27.1</v>
      </c>
      <c r="O201" s="466">
        <v>242.67</v>
      </c>
      <c r="P201" s="465">
        <v>53.38</v>
      </c>
      <c r="Q201" s="466">
        <v>820.46</v>
      </c>
      <c r="R201" s="465">
        <v>2.83</v>
      </c>
      <c r="S201" s="467">
        <v>12.36</v>
      </c>
      <c r="T201" s="8">
        <v>45</v>
      </c>
    </row>
    <row r="202" spans="2:20" ht="16.5" thickBot="1">
      <c r="B202" s="238"/>
      <c r="C202" s="461" t="s">
        <v>119</v>
      </c>
      <c r="D202" s="455">
        <v>200</v>
      </c>
      <c r="E202" s="579">
        <v>0.12</v>
      </c>
      <c r="F202" s="580">
        <v>0.09</v>
      </c>
      <c r="G202" s="580">
        <v>13.1</v>
      </c>
      <c r="H202" s="663">
        <v>54</v>
      </c>
      <c r="I202" s="464">
        <v>3.0000000000000001E-3</v>
      </c>
      <c r="J202" s="465">
        <v>5.0000000000000001E-3</v>
      </c>
      <c r="K202" s="466"/>
      <c r="L202" s="465">
        <v>0.216</v>
      </c>
      <c r="M202" s="466">
        <v>0.24</v>
      </c>
      <c r="N202" s="465">
        <v>4.53</v>
      </c>
      <c r="O202" s="466">
        <v>3.63</v>
      </c>
      <c r="P202" s="465">
        <v>2.72</v>
      </c>
      <c r="Q202" s="466">
        <v>32.25</v>
      </c>
      <c r="R202" s="465">
        <v>0.54</v>
      </c>
      <c r="S202" s="467">
        <v>0.23</v>
      </c>
      <c r="T202" s="8">
        <v>65</v>
      </c>
    </row>
    <row r="203" spans="2:20" ht="15.75" thickBot="1">
      <c r="B203" s="975"/>
      <c r="C203" s="461" t="s">
        <v>25</v>
      </c>
      <c r="D203" s="455">
        <v>60</v>
      </c>
      <c r="E203" s="454">
        <v>4.8</v>
      </c>
      <c r="F203" s="455">
        <v>0.6</v>
      </c>
      <c r="G203" s="454">
        <v>27.6</v>
      </c>
      <c r="H203" s="455">
        <v>135</v>
      </c>
      <c r="I203" s="454">
        <v>6.6000000000000003E-2</v>
      </c>
      <c r="J203" s="472">
        <v>1.7999999999999999E-2</v>
      </c>
      <c r="K203" s="472"/>
      <c r="L203" s="472"/>
      <c r="M203" s="472"/>
      <c r="N203" s="472">
        <v>12</v>
      </c>
      <c r="O203" s="472">
        <v>39</v>
      </c>
      <c r="P203" s="472">
        <v>8.4</v>
      </c>
      <c r="Q203" s="455">
        <v>55.8</v>
      </c>
      <c r="R203" s="454">
        <v>0.66</v>
      </c>
      <c r="S203" s="472">
        <v>23.16</v>
      </c>
      <c r="T203" s="8">
        <v>89</v>
      </c>
    </row>
    <row r="204" spans="2:20" ht="15.75" thickBot="1">
      <c r="B204" s="975"/>
      <c r="C204" s="471" t="s">
        <v>16</v>
      </c>
      <c r="D204" s="462">
        <v>40</v>
      </c>
      <c r="E204" s="462">
        <v>2.66</v>
      </c>
      <c r="F204" s="454">
        <v>0.48</v>
      </c>
      <c r="G204" s="472">
        <v>21.2</v>
      </c>
      <c r="H204" s="472">
        <v>99.6</v>
      </c>
      <c r="I204" s="473">
        <v>6.8000000000000005E-2</v>
      </c>
      <c r="J204" s="473">
        <v>3.2000000000000001E-2</v>
      </c>
      <c r="K204" s="473"/>
      <c r="L204" s="473"/>
      <c r="M204" s="473"/>
      <c r="N204" s="473">
        <v>11.6</v>
      </c>
      <c r="O204" s="473">
        <v>60</v>
      </c>
      <c r="P204" s="473">
        <v>18.8</v>
      </c>
      <c r="Q204" s="473">
        <v>94</v>
      </c>
      <c r="R204" s="473">
        <v>1.56</v>
      </c>
      <c r="S204" s="473">
        <v>20.399999999999999</v>
      </c>
      <c r="T204" s="20">
        <v>90</v>
      </c>
    </row>
    <row r="205" spans="2:20" ht="22.15" customHeight="1" thickBot="1">
      <c r="B205" s="198"/>
      <c r="C205" s="474" t="s">
        <v>26</v>
      </c>
      <c r="D205" s="561">
        <v>860</v>
      </c>
      <c r="E205" s="682">
        <f>SUM(SUM(E199:E204))</f>
        <v>28.28</v>
      </c>
      <c r="F205" s="683">
        <f t="shared" ref="F205:S205" si="43">SUM(SUM(F199:F204))</f>
        <v>26.270000000000003</v>
      </c>
      <c r="G205" s="684">
        <f t="shared" si="43"/>
        <v>104.4</v>
      </c>
      <c r="H205" s="685">
        <f t="shared" si="43"/>
        <v>767.4</v>
      </c>
      <c r="I205" s="682">
        <f t="shared" si="43"/>
        <v>0.439</v>
      </c>
      <c r="J205" s="682">
        <f t="shared" si="43"/>
        <v>0.29700000000000004</v>
      </c>
      <c r="K205" s="682">
        <f t="shared" si="43"/>
        <v>0</v>
      </c>
      <c r="L205" s="682">
        <f t="shared" si="43"/>
        <v>447.226</v>
      </c>
      <c r="M205" s="682">
        <f t="shared" si="43"/>
        <v>16.61</v>
      </c>
      <c r="N205" s="682">
        <f t="shared" si="43"/>
        <v>95.289999999999992</v>
      </c>
      <c r="O205" s="682">
        <f t="shared" si="43"/>
        <v>413.26</v>
      </c>
      <c r="P205" s="682">
        <f t="shared" si="43"/>
        <v>115.39</v>
      </c>
      <c r="Q205" s="683">
        <f t="shared" si="43"/>
        <v>1402.71</v>
      </c>
      <c r="R205" s="682">
        <f t="shared" si="43"/>
        <v>6.6</v>
      </c>
      <c r="S205" s="682">
        <f t="shared" si="43"/>
        <v>62.19</v>
      </c>
      <c r="T205" s="8"/>
    </row>
    <row r="206" spans="2:20" ht="16.5" thickBot="1">
      <c r="B206" s="238"/>
      <c r="C206" s="471" t="s">
        <v>120</v>
      </c>
      <c r="D206" s="494">
        <v>80</v>
      </c>
      <c r="E206" s="464">
        <v>8.4499999999999993</v>
      </c>
      <c r="F206" s="465">
        <v>7.53</v>
      </c>
      <c r="G206" s="466">
        <v>16.920000000000002</v>
      </c>
      <c r="H206" s="465">
        <v>170</v>
      </c>
      <c r="I206" s="464">
        <v>6.4000000000000001E-2</v>
      </c>
      <c r="J206" s="465">
        <v>7.0000000000000007E-2</v>
      </c>
      <c r="K206" s="466">
        <v>0.182</v>
      </c>
      <c r="L206" s="465">
        <v>27.56</v>
      </c>
      <c r="M206" s="466">
        <v>0.7</v>
      </c>
      <c r="N206" s="465">
        <v>98.56</v>
      </c>
      <c r="O206" s="466">
        <v>106.46</v>
      </c>
      <c r="P206" s="465">
        <v>14.28</v>
      </c>
      <c r="Q206" s="466">
        <v>112</v>
      </c>
      <c r="R206" s="465">
        <v>0.78</v>
      </c>
      <c r="S206" s="467">
        <v>2.39</v>
      </c>
      <c r="T206" s="8">
        <v>88</v>
      </c>
    </row>
    <row r="207" spans="2:20" ht="18" customHeight="1" thickBot="1">
      <c r="B207" s="238" t="s">
        <v>28</v>
      </c>
      <c r="C207" s="686" t="s">
        <v>121</v>
      </c>
      <c r="D207" s="532">
        <v>20</v>
      </c>
      <c r="E207" s="532">
        <v>0.02</v>
      </c>
      <c r="F207" s="532"/>
      <c r="G207" s="532">
        <v>15</v>
      </c>
      <c r="H207" s="687">
        <v>60</v>
      </c>
      <c r="I207" s="532"/>
      <c r="J207" s="687"/>
      <c r="K207" s="532"/>
      <c r="L207" s="532"/>
      <c r="M207" s="687"/>
      <c r="N207" s="532">
        <v>0.8</v>
      </c>
      <c r="O207" s="687">
        <v>0.2</v>
      </c>
      <c r="P207" s="532">
        <v>0.4</v>
      </c>
      <c r="Q207" s="532">
        <v>0.8</v>
      </c>
      <c r="R207" s="687">
        <v>0.08</v>
      </c>
      <c r="S207" s="532"/>
      <c r="T207" s="9">
        <v>95</v>
      </c>
    </row>
    <row r="208" spans="2:20" ht="15.75" thickBot="1">
      <c r="B208" s="233"/>
      <c r="C208" s="471" t="s">
        <v>122</v>
      </c>
      <c r="D208" s="462">
        <v>200</v>
      </c>
      <c r="E208" s="462">
        <v>0.1</v>
      </c>
      <c r="F208" s="454">
        <v>0</v>
      </c>
      <c r="G208" s="472">
        <v>7.4999999999999997E-2</v>
      </c>
      <c r="H208" s="455">
        <v>0.75</v>
      </c>
      <c r="I208" s="454"/>
      <c r="J208" s="455">
        <v>0.01</v>
      </c>
      <c r="K208" s="454"/>
      <c r="L208" s="454">
        <v>0.3</v>
      </c>
      <c r="M208" s="455">
        <v>0.04</v>
      </c>
      <c r="N208" s="454">
        <v>4.4000000000000004</v>
      </c>
      <c r="O208" s="455">
        <v>7.2</v>
      </c>
      <c r="P208" s="454">
        <v>3.8</v>
      </c>
      <c r="Q208" s="454">
        <v>20.6</v>
      </c>
      <c r="R208" s="455">
        <v>0.7</v>
      </c>
      <c r="S208" s="454"/>
      <c r="T208" s="8">
        <v>70</v>
      </c>
    </row>
    <row r="209" spans="2:20" ht="22.9" customHeight="1" thickBot="1">
      <c r="B209" s="260"/>
      <c r="C209" s="508" t="s">
        <v>32</v>
      </c>
      <c r="D209" s="567">
        <v>300</v>
      </c>
      <c r="E209" s="568">
        <f>SUM(SUM(E206:E208))</f>
        <v>8.5699999999999985</v>
      </c>
      <c r="F209" s="568">
        <f>SUM(SUM(F206:F208))</f>
        <v>7.53</v>
      </c>
      <c r="G209" s="688">
        <f>SUM(SUM(G206:G208))</f>
        <v>31.995000000000001</v>
      </c>
      <c r="H209" s="568">
        <f>SUM(SUM(H206:H208))</f>
        <v>230.75</v>
      </c>
      <c r="I209" s="568">
        <f t="shared" ref="I209:Q209" si="44">SUM(SUM(I206:I208))</f>
        <v>6.4000000000000001E-2</v>
      </c>
      <c r="J209" s="568">
        <f t="shared" si="44"/>
        <v>0.08</v>
      </c>
      <c r="K209" s="568">
        <f t="shared" si="44"/>
        <v>0.182</v>
      </c>
      <c r="L209" s="568">
        <f t="shared" si="44"/>
        <v>27.86</v>
      </c>
      <c r="M209" s="568">
        <f t="shared" si="44"/>
        <v>0.74</v>
      </c>
      <c r="N209" s="568">
        <f t="shared" si="44"/>
        <v>103.76</v>
      </c>
      <c r="O209" s="568">
        <f t="shared" si="44"/>
        <v>113.86</v>
      </c>
      <c r="P209" s="568">
        <f t="shared" si="44"/>
        <v>18.48</v>
      </c>
      <c r="Q209" s="568">
        <f t="shared" si="44"/>
        <v>133.4</v>
      </c>
      <c r="R209" s="568">
        <f t="shared" ref="R209" si="45">SUM(SUM(R206:R208))</f>
        <v>1.56</v>
      </c>
      <c r="S209" s="619">
        <f t="shared" ref="S209" si="46">SUM(SUM(S206:S208))</f>
        <v>2.39</v>
      </c>
      <c r="T209" s="52"/>
    </row>
    <row r="210" spans="2:20" ht="19.899999999999999" customHeight="1" thickBot="1">
      <c r="B210" s="263"/>
      <c r="C210" s="513" t="s">
        <v>33</v>
      </c>
      <c r="D210" s="660">
        <v>1730</v>
      </c>
      <c r="E210" s="570">
        <f>SUM(E198,E205,E209,)</f>
        <v>56.160000000000004</v>
      </c>
      <c r="F210" s="570">
        <f>SUM(F198,F205,F209,)</f>
        <v>45.53</v>
      </c>
      <c r="G210" s="689">
        <f>SUM(G198,G205,G209,)</f>
        <v>219.53500000000003</v>
      </c>
      <c r="H210" s="608">
        <f>SUM(H198,H205,H209,)</f>
        <v>1518.77</v>
      </c>
      <c r="I210" s="570">
        <f t="shared" ref="I210:Q210" si="47">SUM(I198,I205,I209,)</f>
        <v>0.74199999999999999</v>
      </c>
      <c r="J210" s="570">
        <f t="shared" si="47"/>
        <v>0.70100000000000007</v>
      </c>
      <c r="K210" s="570">
        <f t="shared" si="47"/>
        <v>0.28799999999999998</v>
      </c>
      <c r="L210" s="570">
        <f t="shared" si="47"/>
        <v>528.35599999999999</v>
      </c>
      <c r="M210" s="570">
        <f t="shared" si="47"/>
        <v>79.147499999999994</v>
      </c>
      <c r="N210" s="570">
        <f t="shared" si="47"/>
        <v>475.25</v>
      </c>
      <c r="O210" s="570">
        <f t="shared" si="47"/>
        <v>846.76</v>
      </c>
      <c r="P210" s="570">
        <f t="shared" si="47"/>
        <v>214.07</v>
      </c>
      <c r="Q210" s="570">
        <f t="shared" si="47"/>
        <v>2169.96</v>
      </c>
      <c r="R210" s="570">
        <f t="shared" ref="R210" si="48">SUM(R198,R205,R209,)</f>
        <v>12.15</v>
      </c>
      <c r="S210" s="570">
        <f>SUM(S198,S205,S209,)/1000</f>
        <v>0.10838</v>
      </c>
      <c r="T210" s="18"/>
    </row>
    <row r="211" spans="2:20" ht="33.6" customHeight="1" thickBot="1">
      <c r="B211" s="284"/>
      <c r="C211" s="634" t="s">
        <v>34</v>
      </c>
      <c r="D211" s="572"/>
      <c r="E211" s="521">
        <f>E210*100/77</f>
        <v>72.935064935064929</v>
      </c>
      <c r="F211" s="573">
        <f>F210*100/79</f>
        <v>57.632911392405063</v>
      </c>
      <c r="G211" s="573">
        <f>G210*100/335</f>
        <v>65.532835820895528</v>
      </c>
      <c r="H211" s="573">
        <f>H210*100/2350</f>
        <v>64.628510638297868</v>
      </c>
      <c r="I211" s="520">
        <f>I210*100/1.2</f>
        <v>61.833333333333336</v>
      </c>
      <c r="J211" s="521">
        <f>J210*100/1.4</f>
        <v>50.071428571428584</v>
      </c>
      <c r="K211" s="521">
        <f>K210*100/10</f>
        <v>2.88</v>
      </c>
      <c r="L211" s="521">
        <f>L210*100/700</f>
        <v>75.479428571428571</v>
      </c>
      <c r="M211" s="521">
        <f>M210*100/60</f>
        <v>131.91249999999999</v>
      </c>
      <c r="N211" s="521">
        <f>N210*100/1100</f>
        <v>43.204545454545453</v>
      </c>
      <c r="O211" s="521">
        <f>O210*100/1100</f>
        <v>76.978181818181824</v>
      </c>
      <c r="P211" s="521">
        <f>P210*100/250</f>
        <v>85.628</v>
      </c>
      <c r="Q211" s="521">
        <f>Q210*100/1100</f>
        <v>197.26909090909092</v>
      </c>
      <c r="R211" s="520">
        <f>R210*100/12</f>
        <v>101.25</v>
      </c>
      <c r="S211" s="522">
        <f>S210*100/0.1</f>
        <v>108.38000000000001</v>
      </c>
      <c r="T211" s="18"/>
    </row>
    <row r="212" spans="2:20">
      <c r="B212" s="241"/>
      <c r="C212" s="526"/>
      <c r="D212" s="609"/>
      <c r="E212" s="609"/>
      <c r="F212" s="609"/>
      <c r="G212" s="609"/>
      <c r="H212" s="609"/>
      <c r="I212" s="609"/>
      <c r="J212" s="609"/>
      <c r="K212" s="609"/>
      <c r="L212" s="609"/>
      <c r="M212" s="609"/>
      <c r="N212" s="609"/>
      <c r="O212" s="609"/>
      <c r="P212" s="609"/>
      <c r="Q212" s="609"/>
      <c r="R212" s="609"/>
      <c r="S212" s="609"/>
      <c r="T212" s="18"/>
    </row>
    <row r="213" spans="2:20">
      <c r="B213" s="241"/>
      <c r="C213" s="690"/>
      <c r="D213" s="485"/>
      <c r="E213" s="485"/>
      <c r="F213" s="485"/>
      <c r="G213" s="485"/>
      <c r="H213" s="485"/>
      <c r="I213" s="485"/>
      <c r="J213" s="485"/>
      <c r="K213" s="485"/>
      <c r="L213" s="485"/>
      <c r="M213" s="485"/>
      <c r="N213" s="485"/>
      <c r="O213" s="485"/>
      <c r="P213" s="485"/>
      <c r="Q213" s="485"/>
      <c r="R213" s="485"/>
      <c r="S213" s="485"/>
      <c r="T213" s="18"/>
    </row>
    <row r="214" spans="2:20" ht="15.75" thickBot="1">
      <c r="B214" s="241"/>
      <c r="C214" s="526"/>
      <c r="D214" s="609"/>
      <c r="E214" s="609"/>
      <c r="F214" s="609"/>
      <c r="G214" s="609"/>
      <c r="H214" s="609"/>
      <c r="I214" s="609"/>
      <c r="J214" s="609"/>
      <c r="K214" s="609"/>
      <c r="L214" s="609"/>
      <c r="M214" s="609"/>
      <c r="N214" s="609"/>
      <c r="O214" s="609"/>
      <c r="P214" s="609"/>
      <c r="Q214" s="609"/>
      <c r="R214" s="609"/>
      <c r="S214" s="609"/>
      <c r="T214" s="18"/>
    </row>
    <row r="215" spans="2:20" ht="15" customHeight="1" thickBot="1">
      <c r="B215" s="976" t="s">
        <v>1</v>
      </c>
      <c r="C215" s="965" t="s">
        <v>2</v>
      </c>
      <c r="D215" s="965" t="s">
        <v>212</v>
      </c>
      <c r="E215" s="959" t="s">
        <v>199</v>
      </c>
      <c r="F215" s="960"/>
      <c r="G215" s="961"/>
      <c r="H215" s="965" t="s">
        <v>211</v>
      </c>
      <c r="I215" s="959" t="s">
        <v>200</v>
      </c>
      <c r="J215" s="960"/>
      <c r="K215" s="960"/>
      <c r="L215" s="960"/>
      <c r="M215" s="961"/>
      <c r="N215" s="959" t="s">
        <v>205</v>
      </c>
      <c r="O215" s="960"/>
      <c r="P215" s="960"/>
      <c r="Q215" s="960"/>
      <c r="R215" s="960"/>
      <c r="S215" s="961"/>
      <c r="T215" s="971" t="s">
        <v>3</v>
      </c>
    </row>
    <row r="216" spans="2:20" ht="29.25" thickBot="1">
      <c r="B216" s="977"/>
      <c r="C216" s="966"/>
      <c r="D216" s="966"/>
      <c r="E216" s="509" t="s">
        <v>4</v>
      </c>
      <c r="F216" s="509" t="s">
        <v>5</v>
      </c>
      <c r="G216" s="509" t="s">
        <v>6</v>
      </c>
      <c r="H216" s="966"/>
      <c r="I216" s="528" t="s">
        <v>201</v>
      </c>
      <c r="J216" s="528" t="s">
        <v>202</v>
      </c>
      <c r="K216" s="528" t="s">
        <v>226</v>
      </c>
      <c r="L216" s="528" t="s">
        <v>203</v>
      </c>
      <c r="M216" s="528" t="s">
        <v>204</v>
      </c>
      <c r="N216" s="528" t="s">
        <v>206</v>
      </c>
      <c r="O216" s="528" t="s">
        <v>207</v>
      </c>
      <c r="P216" s="528" t="s">
        <v>209</v>
      </c>
      <c r="Q216" s="528" t="s">
        <v>210</v>
      </c>
      <c r="R216" s="528" t="s">
        <v>208</v>
      </c>
      <c r="S216" s="528" t="s">
        <v>213</v>
      </c>
      <c r="T216" s="972"/>
    </row>
    <row r="217" spans="2:20">
      <c r="B217" s="210"/>
      <c r="C217" s="449" t="s">
        <v>101</v>
      </c>
      <c r="D217" s="968"/>
      <c r="E217" s="968"/>
      <c r="F217" s="968"/>
      <c r="G217" s="968"/>
      <c r="H217" s="968"/>
      <c r="I217" s="450"/>
      <c r="J217" s="450"/>
      <c r="K217" s="450"/>
      <c r="L217" s="450"/>
      <c r="M217" s="450"/>
      <c r="N217" s="450"/>
      <c r="O217" s="450"/>
      <c r="P217" s="450"/>
      <c r="Q217" s="450"/>
      <c r="R217" s="450"/>
      <c r="S217" s="450"/>
      <c r="T217" s="973"/>
    </row>
    <row r="218" spans="2:20" ht="15.75" thickBot="1">
      <c r="B218" s="212"/>
      <c r="C218" s="451" t="s">
        <v>123</v>
      </c>
      <c r="D218" s="980"/>
      <c r="E218" s="980"/>
      <c r="F218" s="980"/>
      <c r="G218" s="980"/>
      <c r="H218" s="980"/>
      <c r="I218" s="530"/>
      <c r="J218" s="530"/>
      <c r="K218" s="530"/>
      <c r="L218" s="530"/>
      <c r="M218" s="530"/>
      <c r="N218" s="530"/>
      <c r="O218" s="530"/>
      <c r="P218" s="530"/>
      <c r="Q218" s="530"/>
      <c r="R218" s="530"/>
      <c r="S218" s="530"/>
      <c r="T218" s="974"/>
    </row>
    <row r="219" spans="2:20" ht="16.5" thickBot="1">
      <c r="B219" s="210"/>
      <c r="C219" s="691" t="s">
        <v>64</v>
      </c>
      <c r="D219" s="692" t="s">
        <v>65</v>
      </c>
      <c r="E219" s="462">
        <v>3.14</v>
      </c>
      <c r="F219" s="462">
        <v>7.52</v>
      </c>
      <c r="G219" s="454">
        <v>19.78</v>
      </c>
      <c r="H219" s="455">
        <v>150.97</v>
      </c>
      <c r="I219" s="457">
        <v>6.5000000000000002E-2</v>
      </c>
      <c r="J219" s="457">
        <v>3.2000000000000001E-2</v>
      </c>
      <c r="K219" s="465">
        <v>0.13</v>
      </c>
      <c r="L219" s="459">
        <v>45</v>
      </c>
      <c r="M219" s="611"/>
      <c r="N219" s="459">
        <v>11.2</v>
      </c>
      <c r="O219" s="611">
        <v>37</v>
      </c>
      <c r="P219" s="459">
        <v>13.2</v>
      </c>
      <c r="Q219" s="611">
        <v>55.4</v>
      </c>
      <c r="R219" s="459">
        <v>0.82</v>
      </c>
      <c r="S219" s="460">
        <v>15.44</v>
      </c>
      <c r="T219" s="58">
        <v>1</v>
      </c>
    </row>
    <row r="220" spans="2:20" ht="16.5" thickBot="1">
      <c r="B220" s="220"/>
      <c r="C220" s="461" t="s">
        <v>124</v>
      </c>
      <c r="D220" s="505" t="s">
        <v>38</v>
      </c>
      <c r="E220" s="583">
        <v>17.5</v>
      </c>
      <c r="F220" s="581">
        <v>11</v>
      </c>
      <c r="G220" s="581">
        <v>22.8</v>
      </c>
      <c r="H220" s="582">
        <v>261</v>
      </c>
      <c r="I220" s="465">
        <v>4.4999999999999998E-2</v>
      </c>
      <c r="J220" s="465">
        <v>0.223</v>
      </c>
      <c r="K220" s="466">
        <v>0.36299999999999999</v>
      </c>
      <c r="L220" s="465">
        <v>29.86</v>
      </c>
      <c r="M220" s="466">
        <v>0.09</v>
      </c>
      <c r="N220" s="465">
        <v>157.4</v>
      </c>
      <c r="O220" s="466">
        <v>126.65</v>
      </c>
      <c r="P220" s="465">
        <v>22.92</v>
      </c>
      <c r="Q220" s="466">
        <v>113.03</v>
      </c>
      <c r="R220" s="465">
        <v>0.62</v>
      </c>
      <c r="S220" s="467">
        <v>9.3800000000000008</v>
      </c>
      <c r="T220" s="34">
        <v>37</v>
      </c>
    </row>
    <row r="221" spans="2:20" ht="15.6" customHeight="1" thickBot="1">
      <c r="B221" s="223" t="s">
        <v>54</v>
      </c>
      <c r="C221" s="461" t="s">
        <v>14</v>
      </c>
      <c r="D221" s="462" t="s">
        <v>15</v>
      </c>
      <c r="E221" s="468">
        <v>0.2</v>
      </c>
      <c r="F221" s="469">
        <v>0.01</v>
      </c>
      <c r="G221" s="469">
        <v>9.9</v>
      </c>
      <c r="H221" s="470">
        <v>41</v>
      </c>
      <c r="I221" s="464">
        <v>1E-3</v>
      </c>
      <c r="J221" s="465">
        <v>8.9999999999999998E-4</v>
      </c>
      <c r="K221" s="466"/>
      <c r="L221" s="465">
        <v>0.05</v>
      </c>
      <c r="M221" s="466">
        <v>2.2000000000000002</v>
      </c>
      <c r="N221" s="465">
        <v>15.8</v>
      </c>
      <c r="O221" s="466">
        <v>8</v>
      </c>
      <c r="P221" s="465">
        <v>6</v>
      </c>
      <c r="Q221" s="466">
        <v>33.700000000000003</v>
      </c>
      <c r="R221" s="465">
        <v>0.78</v>
      </c>
      <c r="S221" s="467">
        <v>5.0000000000000001E-3</v>
      </c>
      <c r="T221" s="8">
        <v>73</v>
      </c>
    </row>
    <row r="222" spans="2:20" ht="15.75" thickBot="1">
      <c r="B222" s="223"/>
      <c r="C222" s="461" t="s">
        <v>25</v>
      </c>
      <c r="D222" s="455">
        <v>50</v>
      </c>
      <c r="E222" s="456">
        <v>4</v>
      </c>
      <c r="F222" s="455">
        <v>0.5</v>
      </c>
      <c r="G222" s="456">
        <v>23</v>
      </c>
      <c r="H222" s="472">
        <v>112.5</v>
      </c>
      <c r="I222" s="472">
        <v>5.5E-2</v>
      </c>
      <c r="J222" s="472">
        <v>1.4999999999999999E-2</v>
      </c>
      <c r="K222" s="472"/>
      <c r="L222" s="472"/>
      <c r="M222" s="472"/>
      <c r="N222" s="472">
        <v>10</v>
      </c>
      <c r="O222" s="472">
        <v>32.5</v>
      </c>
      <c r="P222" s="472">
        <v>7</v>
      </c>
      <c r="Q222" s="455">
        <v>46.5</v>
      </c>
      <c r="R222" s="454">
        <v>0.55000000000000004</v>
      </c>
      <c r="S222" s="472">
        <v>19.3</v>
      </c>
      <c r="T222" s="8">
        <v>89</v>
      </c>
    </row>
    <row r="223" spans="2:20" ht="15.75" thickBot="1">
      <c r="B223" s="223"/>
      <c r="C223" s="539" t="s">
        <v>16</v>
      </c>
      <c r="D223" s="462">
        <v>40</v>
      </c>
      <c r="E223" s="462">
        <v>2.66</v>
      </c>
      <c r="F223" s="454">
        <v>0.48</v>
      </c>
      <c r="G223" s="472">
        <v>21.2</v>
      </c>
      <c r="H223" s="472">
        <v>99.6</v>
      </c>
      <c r="I223" s="473">
        <v>6.8000000000000005E-2</v>
      </c>
      <c r="J223" s="454">
        <v>3.2000000000000001E-2</v>
      </c>
      <c r="K223" s="472"/>
      <c r="L223" s="472"/>
      <c r="M223" s="472"/>
      <c r="N223" s="472">
        <v>11.6</v>
      </c>
      <c r="O223" s="472">
        <v>60</v>
      </c>
      <c r="P223" s="472">
        <v>18.8</v>
      </c>
      <c r="Q223" s="472">
        <v>94</v>
      </c>
      <c r="R223" s="472">
        <v>1.56</v>
      </c>
      <c r="S223" s="472">
        <v>20.399999999999999</v>
      </c>
      <c r="T223" s="8">
        <v>90</v>
      </c>
    </row>
    <row r="224" spans="2:20" ht="23.45" customHeight="1" thickBot="1">
      <c r="B224" s="230" t="s">
        <v>17</v>
      </c>
      <c r="C224" s="474" t="s">
        <v>18</v>
      </c>
      <c r="D224" s="475">
        <v>637</v>
      </c>
      <c r="E224" s="693">
        <f>SUM(E219:E223)</f>
        <v>27.5</v>
      </c>
      <c r="F224" s="693">
        <f>SUM(F219:F223)</f>
        <v>19.510000000000002</v>
      </c>
      <c r="G224" s="693">
        <f>SUM(G219:G223)</f>
        <v>96.679999999999993</v>
      </c>
      <c r="H224" s="694">
        <f>SUM(H219:H223)</f>
        <v>665.07</v>
      </c>
      <c r="I224" s="491">
        <f t="shared" ref="I224:Q224" si="49">SUM(I219:I223)</f>
        <v>0.23400000000000001</v>
      </c>
      <c r="J224" s="693">
        <f t="shared" si="49"/>
        <v>0.30290000000000006</v>
      </c>
      <c r="K224" s="693">
        <f t="shared" si="49"/>
        <v>0.49299999999999999</v>
      </c>
      <c r="L224" s="693">
        <f t="shared" si="49"/>
        <v>74.91</v>
      </c>
      <c r="M224" s="693">
        <f t="shared" si="49"/>
        <v>2.29</v>
      </c>
      <c r="N224" s="693">
        <f t="shared" si="49"/>
        <v>206</v>
      </c>
      <c r="O224" s="693">
        <f t="shared" si="49"/>
        <v>264.14999999999998</v>
      </c>
      <c r="P224" s="693">
        <f t="shared" si="49"/>
        <v>67.92</v>
      </c>
      <c r="Q224" s="695">
        <f t="shared" si="49"/>
        <v>342.63</v>
      </c>
      <c r="R224" s="695">
        <f t="shared" ref="R224" si="50">SUM(R219:R223)</f>
        <v>4.33</v>
      </c>
      <c r="S224" s="695">
        <f t="shared" ref="S224" si="51">SUM(S219:S223)</f>
        <v>64.525000000000006</v>
      </c>
      <c r="T224" s="185"/>
    </row>
    <row r="225" spans="2:20" ht="16.5" thickBot="1">
      <c r="B225" s="220"/>
      <c r="C225" s="471" t="s">
        <v>36</v>
      </c>
      <c r="D225" s="532">
        <v>60</v>
      </c>
      <c r="E225" s="532">
        <v>0.5</v>
      </c>
      <c r="F225" s="532">
        <v>0.1</v>
      </c>
      <c r="G225" s="532">
        <v>1.5</v>
      </c>
      <c r="H225" s="532">
        <v>8</v>
      </c>
      <c r="I225" s="458">
        <v>1.7999999999999999E-2</v>
      </c>
      <c r="J225" s="550">
        <v>2.4E-2</v>
      </c>
      <c r="K225" s="458"/>
      <c r="L225" s="550">
        <v>6</v>
      </c>
      <c r="M225" s="458">
        <v>6</v>
      </c>
      <c r="N225" s="550">
        <v>13.8</v>
      </c>
      <c r="O225" s="458">
        <v>25.2</v>
      </c>
      <c r="P225" s="458">
        <v>8.4</v>
      </c>
      <c r="Q225" s="550">
        <v>84.6</v>
      </c>
      <c r="R225" s="458">
        <v>0.36</v>
      </c>
      <c r="S225" s="551">
        <v>1.8</v>
      </c>
      <c r="T225" s="8">
        <v>15</v>
      </c>
    </row>
    <row r="226" spans="2:20" ht="16.5" thickBot="1">
      <c r="B226" s="220"/>
      <c r="C226" s="461" t="s">
        <v>125</v>
      </c>
      <c r="D226" s="485" t="s">
        <v>126</v>
      </c>
      <c r="E226" s="554">
        <v>4.4000000000000004</v>
      </c>
      <c r="F226" s="555">
        <v>5.3</v>
      </c>
      <c r="G226" s="555">
        <v>24.2</v>
      </c>
      <c r="H226" s="556">
        <v>162</v>
      </c>
      <c r="I226" s="498">
        <v>0.05</v>
      </c>
      <c r="J226" s="497">
        <v>0.04</v>
      </c>
      <c r="K226" s="498">
        <v>6.3E-2</v>
      </c>
      <c r="L226" s="498">
        <v>115.09</v>
      </c>
      <c r="M226" s="497">
        <v>4.1399999999999997</v>
      </c>
      <c r="N226" s="498">
        <v>11.71</v>
      </c>
      <c r="O226" s="497">
        <v>40.54</v>
      </c>
      <c r="P226" s="498">
        <v>14.41</v>
      </c>
      <c r="Q226" s="498">
        <v>250</v>
      </c>
      <c r="R226" s="497">
        <v>0.60799999999999998</v>
      </c>
      <c r="S226" s="498">
        <v>11.57</v>
      </c>
      <c r="T226" s="34">
        <v>27</v>
      </c>
    </row>
    <row r="227" spans="2:20" ht="16.5" thickBot="1">
      <c r="B227" s="220"/>
      <c r="C227" s="624" t="s">
        <v>127</v>
      </c>
      <c r="D227" s="532" t="s">
        <v>128</v>
      </c>
      <c r="E227" s="696">
        <v>17.399999999999999</v>
      </c>
      <c r="F227" s="532">
        <v>10.8</v>
      </c>
      <c r="G227" s="575">
        <v>5.6</v>
      </c>
      <c r="H227" s="687">
        <v>189.5</v>
      </c>
      <c r="I227" s="464">
        <v>0.22700000000000001</v>
      </c>
      <c r="J227" s="465">
        <v>8.6999999999999994E-2</v>
      </c>
      <c r="K227" s="466">
        <v>0.23200000000000001</v>
      </c>
      <c r="L227" s="465">
        <v>4.17</v>
      </c>
      <c r="M227" s="466">
        <v>1.35</v>
      </c>
      <c r="N227" s="465">
        <v>41.6</v>
      </c>
      <c r="O227" s="466">
        <v>232.47</v>
      </c>
      <c r="P227" s="465">
        <v>53.84</v>
      </c>
      <c r="Q227" s="466">
        <v>394.88</v>
      </c>
      <c r="R227" s="465">
        <v>1</v>
      </c>
      <c r="S227" s="467">
        <v>45.6</v>
      </c>
      <c r="T227" s="9">
        <v>40</v>
      </c>
    </row>
    <row r="228" spans="2:20" ht="15.75" customHeight="1" thickBot="1">
      <c r="B228" s="223" t="s">
        <v>22</v>
      </c>
      <c r="C228" s="461" t="s">
        <v>129</v>
      </c>
      <c r="D228" s="454">
        <v>150</v>
      </c>
      <c r="E228" s="697">
        <v>3.6</v>
      </c>
      <c r="F228" s="698">
        <v>3.9</v>
      </c>
      <c r="G228" s="698">
        <v>35.9</v>
      </c>
      <c r="H228" s="699">
        <v>193</v>
      </c>
      <c r="I228" s="464">
        <v>4.4999999999999998E-2</v>
      </c>
      <c r="J228" s="465">
        <v>2.3E-2</v>
      </c>
      <c r="K228" s="466">
        <v>5.6000000000000001E-2</v>
      </c>
      <c r="L228" s="465">
        <v>159.26</v>
      </c>
      <c r="M228" s="466">
        <v>0.28000000000000003</v>
      </c>
      <c r="N228" s="465">
        <v>8.68</v>
      </c>
      <c r="O228" s="466">
        <v>68.150000000000006</v>
      </c>
      <c r="P228" s="465">
        <v>25.47</v>
      </c>
      <c r="Q228" s="466">
        <v>69.64</v>
      </c>
      <c r="R228" s="465">
        <v>0.51</v>
      </c>
      <c r="S228" s="467">
        <v>1.39</v>
      </c>
      <c r="T228" s="34">
        <v>57</v>
      </c>
    </row>
    <row r="229" spans="2:20" ht="16.5" thickBot="1">
      <c r="B229" s="223"/>
      <c r="C229" s="471" t="s">
        <v>59</v>
      </c>
      <c r="D229" s="596">
        <v>200</v>
      </c>
      <c r="E229" s="555">
        <v>0.96</v>
      </c>
      <c r="F229" s="555">
        <v>0.06</v>
      </c>
      <c r="G229" s="555">
        <v>10</v>
      </c>
      <c r="H229" s="556">
        <v>44</v>
      </c>
      <c r="I229" s="464">
        <v>2.5000000000000001E-3</v>
      </c>
      <c r="J229" s="464">
        <v>4.0000000000000001E-3</v>
      </c>
      <c r="K229" s="465"/>
      <c r="L229" s="466">
        <v>0.98</v>
      </c>
      <c r="M229" s="465">
        <v>5.12</v>
      </c>
      <c r="N229" s="466">
        <v>6.2480000000000002</v>
      </c>
      <c r="O229" s="465">
        <v>7.49</v>
      </c>
      <c r="P229" s="466">
        <v>3.75</v>
      </c>
      <c r="Q229" s="465">
        <v>39.314</v>
      </c>
      <c r="R229" s="467">
        <v>0.16</v>
      </c>
      <c r="S229" s="467">
        <v>0.123</v>
      </c>
      <c r="T229" s="34">
        <v>69</v>
      </c>
    </row>
    <row r="230" spans="2:20" ht="15.75" thickBot="1">
      <c r="B230" s="970"/>
      <c r="C230" s="461" t="s">
        <v>25</v>
      </c>
      <c r="D230" s="455">
        <v>50</v>
      </c>
      <c r="E230" s="456">
        <v>4</v>
      </c>
      <c r="F230" s="455">
        <v>0.5</v>
      </c>
      <c r="G230" s="456">
        <v>23</v>
      </c>
      <c r="H230" s="472">
        <v>112.5</v>
      </c>
      <c r="I230" s="472">
        <v>5.5E-2</v>
      </c>
      <c r="J230" s="472">
        <v>1.4999999999999999E-2</v>
      </c>
      <c r="K230" s="472"/>
      <c r="L230" s="472"/>
      <c r="M230" s="472"/>
      <c r="N230" s="472">
        <v>10</v>
      </c>
      <c r="O230" s="472">
        <v>32.5</v>
      </c>
      <c r="P230" s="472">
        <v>7</v>
      </c>
      <c r="Q230" s="455">
        <v>46.5</v>
      </c>
      <c r="R230" s="454">
        <v>0.55000000000000004</v>
      </c>
      <c r="S230" s="472">
        <v>19.3</v>
      </c>
      <c r="T230" s="8">
        <v>89</v>
      </c>
    </row>
    <row r="231" spans="2:20" ht="15.75" thickBot="1">
      <c r="B231" s="970"/>
      <c r="C231" s="471" t="s">
        <v>16</v>
      </c>
      <c r="D231" s="485">
        <v>30</v>
      </c>
      <c r="E231" s="486">
        <v>2</v>
      </c>
      <c r="F231" s="487">
        <v>0.36</v>
      </c>
      <c r="G231" s="488">
        <v>15.87</v>
      </c>
      <c r="H231" s="489">
        <v>74.7</v>
      </c>
      <c r="I231" s="454">
        <v>5.0999999999999997E-2</v>
      </c>
      <c r="J231" s="454">
        <v>2.4E-2</v>
      </c>
      <c r="K231" s="485"/>
      <c r="L231" s="454"/>
      <c r="M231" s="485"/>
      <c r="N231" s="454">
        <v>8.6999999999999993</v>
      </c>
      <c r="O231" s="485">
        <v>45</v>
      </c>
      <c r="P231" s="454">
        <v>14.1</v>
      </c>
      <c r="Q231" s="485">
        <v>70.5</v>
      </c>
      <c r="R231" s="490">
        <v>1.17</v>
      </c>
      <c r="S231" s="472">
        <v>15.3</v>
      </c>
      <c r="T231" s="9">
        <v>90</v>
      </c>
    </row>
    <row r="232" spans="2:20" ht="23.45" customHeight="1" thickBot="1">
      <c r="B232" s="198"/>
      <c r="C232" s="474" t="s">
        <v>26</v>
      </c>
      <c r="D232" s="561">
        <v>850</v>
      </c>
      <c r="E232" s="476">
        <f>SUM(SUM(E225:E231))</f>
        <v>32.86</v>
      </c>
      <c r="F232" s="491">
        <f>SUM(SUM(F225:F231))</f>
        <v>21.019999999999996</v>
      </c>
      <c r="G232" s="492">
        <f>SUM(SUM(G225:G231))</f>
        <v>116.07</v>
      </c>
      <c r="H232" s="700">
        <f>SUM(SUM(H225:H231))</f>
        <v>783.7</v>
      </c>
      <c r="I232" s="476">
        <f t="shared" ref="I232:Q232" si="52">SUM(SUM(I225:I231))</f>
        <v>0.44850000000000001</v>
      </c>
      <c r="J232" s="476">
        <f t="shared" si="52"/>
        <v>0.217</v>
      </c>
      <c r="K232" s="476">
        <f t="shared" si="52"/>
        <v>0.35100000000000003</v>
      </c>
      <c r="L232" s="476">
        <f t="shared" si="52"/>
        <v>285.5</v>
      </c>
      <c r="M232" s="476">
        <f t="shared" si="52"/>
        <v>16.89</v>
      </c>
      <c r="N232" s="476">
        <f t="shared" si="52"/>
        <v>100.738</v>
      </c>
      <c r="O232" s="476">
        <f t="shared" si="52"/>
        <v>451.35</v>
      </c>
      <c r="P232" s="476">
        <f t="shared" si="52"/>
        <v>126.97</v>
      </c>
      <c r="Q232" s="491">
        <f t="shared" si="52"/>
        <v>955.43399999999997</v>
      </c>
      <c r="R232" s="476">
        <f t="shared" ref="R232" si="53">SUM(SUM(R225:R231))</f>
        <v>4.3579999999999997</v>
      </c>
      <c r="S232" s="476">
        <f t="shared" ref="S232" si="54">SUM(SUM(S225:S231))</f>
        <v>95.082999999999998</v>
      </c>
      <c r="T232" s="8"/>
    </row>
    <row r="233" spans="2:20" ht="15.75" thickBot="1">
      <c r="B233" s="238"/>
      <c r="C233" s="471" t="s">
        <v>69</v>
      </c>
      <c r="D233" s="499">
        <v>150</v>
      </c>
      <c r="E233" s="494">
        <v>0.6</v>
      </c>
      <c r="F233" s="494">
        <v>0.45</v>
      </c>
      <c r="G233" s="494">
        <v>15.54</v>
      </c>
      <c r="H233" s="454">
        <v>70.5</v>
      </c>
      <c r="I233" s="490">
        <v>0.03</v>
      </c>
      <c r="J233" s="490">
        <v>4.4999999999999998E-2</v>
      </c>
      <c r="K233" s="490"/>
      <c r="L233" s="490">
        <v>3</v>
      </c>
      <c r="M233" s="490">
        <v>7.5</v>
      </c>
      <c r="N233" s="490">
        <v>28.5</v>
      </c>
      <c r="O233" s="490">
        <v>24</v>
      </c>
      <c r="P233" s="490">
        <v>18</v>
      </c>
      <c r="Q233" s="490">
        <v>232.5</v>
      </c>
      <c r="R233" s="490">
        <v>3.45</v>
      </c>
      <c r="S233" s="490">
        <v>1.5</v>
      </c>
      <c r="T233" s="20">
        <v>63</v>
      </c>
    </row>
    <row r="234" spans="2:20" ht="17.45" customHeight="1" thickBot="1">
      <c r="B234" s="238" t="s">
        <v>28</v>
      </c>
      <c r="C234" s="461" t="s">
        <v>130</v>
      </c>
      <c r="D234" s="494">
        <v>36</v>
      </c>
      <c r="E234" s="454">
        <v>1.9</v>
      </c>
      <c r="F234" s="454">
        <v>0.7</v>
      </c>
      <c r="G234" s="462">
        <v>17.8</v>
      </c>
      <c r="H234" s="454">
        <v>85</v>
      </c>
      <c r="I234" s="464">
        <v>2.1499999999999998E-2</v>
      </c>
      <c r="J234" s="464">
        <v>1.7999999999999999E-2</v>
      </c>
      <c r="K234" s="465">
        <v>9.4E-2</v>
      </c>
      <c r="L234" s="466">
        <v>6.5</v>
      </c>
      <c r="M234" s="465">
        <v>0.24</v>
      </c>
      <c r="N234" s="466">
        <v>6.0750000000000002</v>
      </c>
      <c r="O234" s="465">
        <v>18.79</v>
      </c>
      <c r="P234" s="466">
        <v>3.55</v>
      </c>
      <c r="Q234" s="465">
        <v>48.68</v>
      </c>
      <c r="R234" s="467">
        <v>0.47</v>
      </c>
      <c r="S234" s="467">
        <v>0.89</v>
      </c>
      <c r="T234" s="30">
        <v>85</v>
      </c>
    </row>
    <row r="235" spans="2:20" ht="17.45" customHeight="1">
      <c r="B235" s="238"/>
      <c r="C235" s="453" t="s">
        <v>29</v>
      </c>
      <c r="D235" s="499">
        <v>200</v>
      </c>
      <c r="E235" s="500">
        <v>5.8</v>
      </c>
      <c r="F235" s="494">
        <v>6.4</v>
      </c>
      <c r="G235" s="499">
        <v>8</v>
      </c>
      <c r="H235" s="494">
        <v>113</v>
      </c>
      <c r="I235" s="499">
        <v>0.04</v>
      </c>
      <c r="J235" s="499">
        <v>0.26</v>
      </c>
      <c r="K235" s="499"/>
      <c r="L235" s="499">
        <v>44</v>
      </c>
      <c r="M235" s="499">
        <v>0.6</v>
      </c>
      <c r="N235" s="499">
        <v>248</v>
      </c>
      <c r="O235" s="499">
        <v>184</v>
      </c>
      <c r="P235" s="499">
        <v>28</v>
      </c>
      <c r="Q235" s="501">
        <v>292</v>
      </c>
      <c r="R235" s="494">
        <v>0.2</v>
      </c>
      <c r="S235" s="501">
        <v>18</v>
      </c>
      <c r="T235" s="19">
        <v>78</v>
      </c>
    </row>
    <row r="236" spans="2:20" ht="15.75" thickBot="1">
      <c r="B236" s="238"/>
      <c r="C236" s="502" t="s">
        <v>30</v>
      </c>
      <c r="D236" s="503"/>
      <c r="E236" s="504"/>
      <c r="F236" s="505"/>
      <c r="G236" s="503"/>
      <c r="H236" s="505"/>
      <c r="I236" s="503"/>
      <c r="J236" s="503"/>
      <c r="K236" s="503"/>
      <c r="L236" s="503"/>
      <c r="M236" s="503"/>
      <c r="N236" s="503"/>
      <c r="O236" s="503"/>
      <c r="P236" s="503"/>
      <c r="Q236" s="506"/>
      <c r="R236" s="505"/>
      <c r="S236" s="506"/>
      <c r="T236" s="79"/>
    </row>
    <row r="237" spans="2:20" ht="24.6" customHeight="1" thickBot="1">
      <c r="B237" s="260"/>
      <c r="C237" s="508" t="s">
        <v>32</v>
      </c>
      <c r="D237" s="567">
        <f>SUM(D233:D236)</f>
        <v>386</v>
      </c>
      <c r="E237" s="567">
        <f>SUM(E233:E236)</f>
        <v>8.3000000000000007</v>
      </c>
      <c r="F237" s="567">
        <f>SUM(F233:F236)</f>
        <v>7.5500000000000007</v>
      </c>
      <c r="G237" s="567">
        <f>SUM(G233:G236)</f>
        <v>41.34</v>
      </c>
      <c r="H237" s="701">
        <f>SUM(H233:H236)</f>
        <v>268.5</v>
      </c>
      <c r="I237" s="702">
        <f t="shared" ref="I237:Q237" si="55">SUM(I233:I236)</f>
        <v>9.1499999999999998E-2</v>
      </c>
      <c r="J237" s="567">
        <f t="shared" si="55"/>
        <v>0.32300000000000001</v>
      </c>
      <c r="K237" s="567">
        <f t="shared" si="55"/>
        <v>9.4E-2</v>
      </c>
      <c r="L237" s="567">
        <f t="shared" si="55"/>
        <v>53.5</v>
      </c>
      <c r="M237" s="567">
        <f t="shared" si="55"/>
        <v>8.34</v>
      </c>
      <c r="N237" s="567">
        <f t="shared" si="55"/>
        <v>282.57499999999999</v>
      </c>
      <c r="O237" s="567">
        <f t="shared" si="55"/>
        <v>226.79</v>
      </c>
      <c r="P237" s="567">
        <f t="shared" si="55"/>
        <v>49.55</v>
      </c>
      <c r="Q237" s="567">
        <f t="shared" si="55"/>
        <v>573.18000000000006</v>
      </c>
      <c r="R237" s="702">
        <f t="shared" ref="R237" si="56">SUM(R233:R236)</f>
        <v>4.12</v>
      </c>
      <c r="S237" s="702">
        <f t="shared" ref="S237" si="57">SUM(S233:S236)</f>
        <v>20.39</v>
      </c>
      <c r="T237" s="52"/>
    </row>
    <row r="238" spans="2:20" ht="22.9" customHeight="1" thickBot="1">
      <c r="B238" s="284"/>
      <c r="C238" s="703" t="s">
        <v>33</v>
      </c>
      <c r="D238" s="660">
        <v>1823</v>
      </c>
      <c r="E238" s="570">
        <f>SUM(E224,E232,E237,)</f>
        <v>68.66</v>
      </c>
      <c r="F238" s="570">
        <f>SUM(F224,F232,F237,)</f>
        <v>48.08</v>
      </c>
      <c r="G238" s="570">
        <f>SUM(G224,G232,G237,)</f>
        <v>254.09</v>
      </c>
      <c r="H238" s="608">
        <f>SUM(H224,H232,H237,)</f>
        <v>1717.27</v>
      </c>
      <c r="I238" s="570">
        <f t="shared" ref="I238:Q238" si="58">SUM(I224,I232,I237,)</f>
        <v>0.77400000000000002</v>
      </c>
      <c r="J238" s="570">
        <f t="shared" si="58"/>
        <v>0.84289999999999998</v>
      </c>
      <c r="K238" s="570">
        <f t="shared" si="58"/>
        <v>0.93800000000000006</v>
      </c>
      <c r="L238" s="570">
        <f t="shared" si="58"/>
        <v>413.90999999999997</v>
      </c>
      <c r="M238" s="570">
        <f t="shared" si="58"/>
        <v>27.52</v>
      </c>
      <c r="N238" s="570">
        <f t="shared" si="58"/>
        <v>589.31299999999999</v>
      </c>
      <c r="O238" s="570">
        <f t="shared" si="58"/>
        <v>942.29</v>
      </c>
      <c r="P238" s="570">
        <f t="shared" si="58"/>
        <v>244.44</v>
      </c>
      <c r="Q238" s="570">
        <f t="shared" si="58"/>
        <v>1871.2439999999999</v>
      </c>
      <c r="R238" s="570">
        <f t="shared" ref="R238" si="59">SUM(R224,R232,R237,)</f>
        <v>12.808</v>
      </c>
      <c r="S238" s="570">
        <f>SUM(S224,S232,S237,)/1000</f>
        <v>0.17999799999999999</v>
      </c>
      <c r="T238" s="18"/>
    </row>
    <row r="239" spans="2:20" ht="33" customHeight="1" thickBot="1">
      <c r="B239" s="284"/>
      <c r="C239" s="634" t="s">
        <v>34</v>
      </c>
      <c r="D239" s="572"/>
      <c r="E239" s="521">
        <f>E238*100/77</f>
        <v>89.168831168831176</v>
      </c>
      <c r="F239" s="573">
        <f>F238*100/79</f>
        <v>60.860759493670884</v>
      </c>
      <c r="G239" s="573">
        <f>G238*100/335</f>
        <v>75.847761194029857</v>
      </c>
      <c r="H239" s="522">
        <f>H238*100/2350</f>
        <v>73.075319148936174</v>
      </c>
      <c r="I239" s="520">
        <f>I238*100/1.2</f>
        <v>64.500000000000014</v>
      </c>
      <c r="J239" s="521">
        <f>J238*100/1.4</f>
        <v>60.207142857142856</v>
      </c>
      <c r="K239" s="521">
        <f>K238*100/10</f>
        <v>9.3800000000000008</v>
      </c>
      <c r="L239" s="521">
        <f>L238*100/700</f>
        <v>59.13</v>
      </c>
      <c r="M239" s="521">
        <f>M238*100/60</f>
        <v>45.866666666666667</v>
      </c>
      <c r="N239" s="521">
        <f>N238*100/1100</f>
        <v>53.57390909090909</v>
      </c>
      <c r="O239" s="521">
        <f>O238*100/1100</f>
        <v>85.662727272727267</v>
      </c>
      <c r="P239" s="521">
        <f>P238*100/250</f>
        <v>97.775999999999996</v>
      </c>
      <c r="Q239" s="521">
        <f>Q238*100/1100</f>
        <v>170.11309090909091</v>
      </c>
      <c r="R239" s="520">
        <f>R238*100/12</f>
        <v>106.73333333333333</v>
      </c>
      <c r="S239" s="520">
        <f>S238*100/0.1</f>
        <v>179.99799999999999</v>
      </c>
      <c r="T239" s="18"/>
    </row>
    <row r="240" spans="2:20">
      <c r="B240" s="241"/>
      <c r="C240" s="526"/>
      <c r="D240" s="609"/>
      <c r="E240" s="609"/>
      <c r="F240" s="609"/>
      <c r="G240" s="609"/>
      <c r="H240" s="609"/>
      <c r="I240" s="609"/>
      <c r="J240" s="609"/>
      <c r="K240" s="609"/>
      <c r="L240" s="609"/>
      <c r="M240" s="609"/>
      <c r="N240" s="609"/>
      <c r="O240" s="609"/>
      <c r="P240" s="609"/>
      <c r="Q240" s="609"/>
      <c r="R240" s="609"/>
      <c r="S240" s="609"/>
      <c r="T240" s="18"/>
    </row>
    <row r="241" spans="2:20">
      <c r="B241" s="241"/>
      <c r="C241" s="526"/>
      <c r="D241" s="609"/>
      <c r="E241" s="609"/>
      <c r="F241" s="609"/>
      <c r="G241" s="609"/>
      <c r="H241" s="609"/>
      <c r="I241" s="609"/>
      <c r="J241" s="609"/>
      <c r="K241" s="609"/>
      <c r="L241" s="609"/>
      <c r="M241" s="609"/>
      <c r="N241" s="609"/>
      <c r="O241" s="609"/>
      <c r="P241" s="609"/>
      <c r="Q241" s="609"/>
      <c r="R241" s="609"/>
      <c r="S241" s="609"/>
      <c r="T241" s="18"/>
    </row>
    <row r="242" spans="2:20" ht="15.75" thickBot="1">
      <c r="B242" s="241"/>
      <c r="C242" s="526"/>
      <c r="D242" s="609"/>
      <c r="E242" s="609"/>
      <c r="F242" s="609"/>
      <c r="G242" s="609"/>
      <c r="H242" s="609"/>
      <c r="I242" s="609"/>
      <c r="J242" s="609"/>
      <c r="K242" s="609"/>
      <c r="L242" s="609"/>
      <c r="M242" s="609"/>
      <c r="N242" s="609"/>
      <c r="O242" s="609"/>
      <c r="P242" s="609"/>
      <c r="Q242" s="609"/>
      <c r="R242" s="609"/>
      <c r="S242" s="609"/>
      <c r="T242" s="18"/>
    </row>
    <row r="243" spans="2:20" ht="15" customHeight="1" thickBot="1">
      <c r="B243" s="976" t="s">
        <v>1</v>
      </c>
      <c r="C243" s="965" t="s">
        <v>2</v>
      </c>
      <c r="D243" s="965" t="s">
        <v>212</v>
      </c>
      <c r="E243" s="959" t="s">
        <v>199</v>
      </c>
      <c r="F243" s="960"/>
      <c r="G243" s="961"/>
      <c r="H243" s="965" t="s">
        <v>211</v>
      </c>
      <c r="I243" s="959" t="s">
        <v>200</v>
      </c>
      <c r="J243" s="960"/>
      <c r="K243" s="960"/>
      <c r="L243" s="960"/>
      <c r="M243" s="961"/>
      <c r="N243" s="959" t="s">
        <v>205</v>
      </c>
      <c r="O243" s="960"/>
      <c r="P243" s="960"/>
      <c r="Q243" s="960"/>
      <c r="R243" s="960"/>
      <c r="S243" s="961"/>
      <c r="T243" s="971" t="s">
        <v>3</v>
      </c>
    </row>
    <row r="244" spans="2:20" ht="29.25" thickBot="1">
      <c r="B244" s="977"/>
      <c r="C244" s="966"/>
      <c r="D244" s="966"/>
      <c r="E244" s="509" t="s">
        <v>4</v>
      </c>
      <c r="F244" s="509" t="s">
        <v>5</v>
      </c>
      <c r="G244" s="509" t="s">
        <v>6</v>
      </c>
      <c r="H244" s="966"/>
      <c r="I244" s="528" t="s">
        <v>201</v>
      </c>
      <c r="J244" s="528" t="s">
        <v>202</v>
      </c>
      <c r="K244" s="528" t="s">
        <v>226</v>
      </c>
      <c r="L244" s="528" t="s">
        <v>203</v>
      </c>
      <c r="M244" s="528" t="s">
        <v>204</v>
      </c>
      <c r="N244" s="528" t="s">
        <v>206</v>
      </c>
      <c r="O244" s="528" t="s">
        <v>207</v>
      </c>
      <c r="P244" s="528" t="s">
        <v>209</v>
      </c>
      <c r="Q244" s="528" t="s">
        <v>210</v>
      </c>
      <c r="R244" s="528" t="s">
        <v>208</v>
      </c>
      <c r="S244" s="528" t="s">
        <v>213</v>
      </c>
      <c r="T244" s="972"/>
    </row>
    <row r="245" spans="2:20">
      <c r="B245" s="210"/>
      <c r="C245" s="704" t="s">
        <v>101</v>
      </c>
      <c r="D245" s="978"/>
      <c r="E245" s="968"/>
      <c r="F245" s="968"/>
      <c r="G245" s="968"/>
      <c r="H245" s="968"/>
      <c r="I245" s="450"/>
      <c r="J245" s="450"/>
      <c r="K245" s="450"/>
      <c r="L245" s="450"/>
      <c r="M245" s="450"/>
      <c r="N245" s="450"/>
      <c r="O245" s="450"/>
      <c r="P245" s="450"/>
      <c r="Q245" s="450"/>
      <c r="R245" s="450"/>
      <c r="S245" s="450"/>
      <c r="T245" s="973"/>
    </row>
    <row r="246" spans="2:20" ht="15.75" thickBot="1">
      <c r="B246" s="210"/>
      <c r="C246" s="705" t="s">
        <v>131</v>
      </c>
      <c r="D246" s="979"/>
      <c r="E246" s="969"/>
      <c r="F246" s="969"/>
      <c r="G246" s="969"/>
      <c r="H246" s="969"/>
      <c r="I246" s="452"/>
      <c r="J246" s="452"/>
      <c r="K246" s="452"/>
      <c r="L246" s="452"/>
      <c r="M246" s="452"/>
      <c r="N246" s="452"/>
      <c r="O246" s="452"/>
      <c r="P246" s="452"/>
      <c r="Q246" s="452"/>
      <c r="R246" s="452"/>
      <c r="S246" s="452"/>
      <c r="T246" s="974"/>
    </row>
    <row r="247" spans="2:20" ht="16.5" thickBot="1">
      <c r="B247" s="276"/>
      <c r="C247" s="453" t="s">
        <v>80</v>
      </c>
      <c r="D247" s="622" t="s">
        <v>10</v>
      </c>
      <c r="E247" s="500">
        <v>3.19</v>
      </c>
      <c r="F247" s="500">
        <v>7.76</v>
      </c>
      <c r="G247" s="500">
        <v>35.549999999999997</v>
      </c>
      <c r="H247" s="500">
        <v>225</v>
      </c>
      <c r="I247" s="457">
        <v>6.7000000000000004E-2</v>
      </c>
      <c r="J247" s="457">
        <v>3.5999999999999997E-2</v>
      </c>
      <c r="K247" s="464">
        <v>0.13</v>
      </c>
      <c r="L247" s="459">
        <v>55</v>
      </c>
      <c r="M247" s="611">
        <v>0.48</v>
      </c>
      <c r="N247" s="459">
        <v>13.6</v>
      </c>
      <c r="O247" s="611">
        <v>40.6</v>
      </c>
      <c r="P247" s="459">
        <v>15</v>
      </c>
      <c r="Q247" s="460">
        <v>85.8</v>
      </c>
      <c r="R247" s="460">
        <v>0.9</v>
      </c>
      <c r="S247" s="623">
        <v>16.079999999999998</v>
      </c>
      <c r="T247" s="34">
        <v>2</v>
      </c>
    </row>
    <row r="248" spans="2:20" ht="14.25" customHeight="1" thickBot="1">
      <c r="B248" s="223" t="s">
        <v>54</v>
      </c>
      <c r="C248" s="461" t="s">
        <v>132</v>
      </c>
      <c r="D248" s="455" t="s">
        <v>38</v>
      </c>
      <c r="E248" s="482">
        <v>6.2</v>
      </c>
      <c r="F248" s="482">
        <v>11.4</v>
      </c>
      <c r="G248" s="482">
        <v>24.8</v>
      </c>
      <c r="H248" s="482">
        <v>227</v>
      </c>
      <c r="I248" s="464">
        <v>0.123</v>
      </c>
      <c r="J248" s="465">
        <v>0.121</v>
      </c>
      <c r="K248" s="466">
        <v>0.16900000000000001</v>
      </c>
      <c r="L248" s="465">
        <v>44.85</v>
      </c>
      <c r="M248" s="466">
        <v>0.55000000000000004</v>
      </c>
      <c r="N248" s="465">
        <v>115.8</v>
      </c>
      <c r="O248" s="466">
        <v>156.88999999999999</v>
      </c>
      <c r="P248" s="465">
        <v>41.6</v>
      </c>
      <c r="Q248" s="466">
        <v>188.87</v>
      </c>
      <c r="R248" s="465">
        <v>1.18</v>
      </c>
      <c r="S248" s="467">
        <v>7.95</v>
      </c>
      <c r="T248" s="34">
        <v>32</v>
      </c>
    </row>
    <row r="249" spans="2:20" ht="16.5" thickBot="1">
      <c r="B249" s="220"/>
      <c r="C249" s="461" t="s">
        <v>93</v>
      </c>
      <c r="D249" s="647">
        <v>200</v>
      </c>
      <c r="E249" s="648">
        <v>6</v>
      </c>
      <c r="F249" s="649">
        <v>6.3</v>
      </c>
      <c r="G249" s="649">
        <v>13.5</v>
      </c>
      <c r="H249" s="650">
        <v>135</v>
      </c>
      <c r="I249" s="464">
        <v>6.0999999999999999E-2</v>
      </c>
      <c r="J249" s="465">
        <v>0.24</v>
      </c>
      <c r="K249" s="466"/>
      <c r="L249" s="465">
        <v>27.4</v>
      </c>
      <c r="M249" s="466">
        <v>1.08</v>
      </c>
      <c r="N249" s="465">
        <v>222.33</v>
      </c>
      <c r="O249" s="466">
        <v>173.39</v>
      </c>
      <c r="P249" s="465">
        <v>33.39</v>
      </c>
      <c r="Q249" s="466">
        <v>277.17</v>
      </c>
      <c r="R249" s="465">
        <v>0.59</v>
      </c>
      <c r="S249" s="467">
        <v>18.8</v>
      </c>
      <c r="T249" s="9">
        <v>77</v>
      </c>
    </row>
    <row r="250" spans="2:20" ht="16.5" thickBot="1">
      <c r="B250" s="223"/>
      <c r="C250" s="471" t="s">
        <v>31</v>
      </c>
      <c r="D250" s="455">
        <v>100</v>
      </c>
      <c r="E250" s="479">
        <v>0.4</v>
      </c>
      <c r="F250" s="479">
        <v>0.4</v>
      </c>
      <c r="G250" s="479">
        <v>9.8000000000000007</v>
      </c>
      <c r="H250" s="479">
        <v>47</v>
      </c>
      <c r="I250" s="479">
        <v>2.1999999999999999E-2</v>
      </c>
      <c r="J250" s="479">
        <v>1.6E-2</v>
      </c>
      <c r="K250" s="479"/>
      <c r="L250" s="479">
        <v>3</v>
      </c>
      <c r="M250" s="479">
        <v>4</v>
      </c>
      <c r="N250" s="479">
        <v>14.08</v>
      </c>
      <c r="O250" s="479">
        <v>9.57</v>
      </c>
      <c r="P250" s="479">
        <v>7.83</v>
      </c>
      <c r="Q250" s="479">
        <v>230.74</v>
      </c>
      <c r="R250" s="479">
        <v>1.91</v>
      </c>
      <c r="S250" s="479">
        <v>1.76</v>
      </c>
      <c r="T250" s="8">
        <v>63</v>
      </c>
    </row>
    <row r="251" spans="2:20" ht="21.6" customHeight="1" thickBot="1">
      <c r="B251" s="230" t="s">
        <v>17</v>
      </c>
      <c r="C251" s="474" t="s">
        <v>18</v>
      </c>
      <c r="D251" s="475">
        <v>525</v>
      </c>
      <c r="E251" s="702">
        <f>SUM(E247:E250)</f>
        <v>15.790000000000001</v>
      </c>
      <c r="F251" s="706">
        <f>SUM(F247:F250)</f>
        <v>25.86</v>
      </c>
      <c r="G251" s="706">
        <f>SUM(G247:G250)</f>
        <v>83.649999999999991</v>
      </c>
      <c r="H251" s="706">
        <f>SUM(H247:H250)</f>
        <v>634</v>
      </c>
      <c r="I251" s="702">
        <f t="shared" ref="I251:Q251" si="60">SUM(I247:I250)</f>
        <v>0.27300000000000002</v>
      </c>
      <c r="J251" s="702">
        <f t="shared" si="60"/>
        <v>0.41300000000000003</v>
      </c>
      <c r="K251" s="702">
        <f t="shared" si="60"/>
        <v>0.29900000000000004</v>
      </c>
      <c r="L251" s="702">
        <f t="shared" si="60"/>
        <v>130.25</v>
      </c>
      <c r="M251" s="702">
        <f t="shared" si="60"/>
        <v>6.11</v>
      </c>
      <c r="N251" s="702">
        <f t="shared" si="60"/>
        <v>365.81</v>
      </c>
      <c r="O251" s="702">
        <f t="shared" si="60"/>
        <v>380.45</v>
      </c>
      <c r="P251" s="702">
        <f t="shared" si="60"/>
        <v>97.820000000000007</v>
      </c>
      <c r="Q251" s="702">
        <f t="shared" si="60"/>
        <v>782.58</v>
      </c>
      <c r="R251" s="702">
        <f t="shared" ref="R251" si="61">SUM(R247:R250)</f>
        <v>4.58</v>
      </c>
      <c r="S251" s="702">
        <f t="shared" ref="S251" si="62">SUM(S247:S250)</f>
        <v>44.589999999999996</v>
      </c>
      <c r="T251" s="56"/>
    </row>
    <row r="252" spans="2:20" ht="16.5" thickBot="1">
      <c r="B252" s="233"/>
      <c r="C252" s="707" t="s">
        <v>133</v>
      </c>
      <c r="D252" s="484">
        <v>100</v>
      </c>
      <c r="E252" s="480">
        <v>5.2</v>
      </c>
      <c r="F252" s="480">
        <v>5.3</v>
      </c>
      <c r="G252" s="480">
        <v>14.5</v>
      </c>
      <c r="H252" s="480">
        <v>127</v>
      </c>
      <c r="I252" s="464">
        <v>0.15</v>
      </c>
      <c r="J252" s="465">
        <v>5.7000000000000002E-2</v>
      </c>
      <c r="K252" s="466">
        <v>0.6</v>
      </c>
      <c r="L252" s="465">
        <v>4.72</v>
      </c>
      <c r="M252" s="466">
        <v>2.74</v>
      </c>
      <c r="N252" s="465">
        <v>23.34</v>
      </c>
      <c r="O252" s="466">
        <v>91.49</v>
      </c>
      <c r="P252" s="465">
        <v>21.92</v>
      </c>
      <c r="Q252" s="466">
        <v>333.47</v>
      </c>
      <c r="R252" s="465">
        <v>0.37</v>
      </c>
      <c r="S252" s="467">
        <v>10.88</v>
      </c>
      <c r="T252" s="34">
        <v>7</v>
      </c>
    </row>
    <row r="253" spans="2:20" ht="16.5" thickBot="1">
      <c r="B253" s="233"/>
      <c r="C253" s="461" t="s">
        <v>134</v>
      </c>
      <c r="D253" s="455" t="s">
        <v>83</v>
      </c>
      <c r="E253" s="468">
        <v>1.53</v>
      </c>
      <c r="F253" s="469">
        <v>5.38</v>
      </c>
      <c r="G253" s="469">
        <v>9.52</v>
      </c>
      <c r="H253" s="470">
        <v>93</v>
      </c>
      <c r="I253" s="464">
        <v>2.1999999999999999E-2</v>
      </c>
      <c r="J253" s="465">
        <v>3.2000000000000001E-2</v>
      </c>
      <c r="K253" s="466"/>
      <c r="L253" s="465">
        <v>108.2</v>
      </c>
      <c r="M253" s="466">
        <v>10.76</v>
      </c>
      <c r="N253" s="465">
        <v>37.200000000000003</v>
      </c>
      <c r="O253" s="466">
        <v>31</v>
      </c>
      <c r="P253" s="465">
        <v>13</v>
      </c>
      <c r="Q253" s="466">
        <v>183.4</v>
      </c>
      <c r="R253" s="465">
        <v>0.47</v>
      </c>
      <c r="S253" s="467">
        <v>15.26</v>
      </c>
      <c r="T253" s="34">
        <v>21</v>
      </c>
    </row>
    <row r="254" spans="2:20" ht="15" customHeight="1" thickBot="1">
      <c r="B254" s="238" t="s">
        <v>22</v>
      </c>
      <c r="C254" s="471" t="s">
        <v>135</v>
      </c>
      <c r="D254" s="501" t="s">
        <v>136</v>
      </c>
      <c r="E254" s="494">
        <v>13.6</v>
      </c>
      <c r="F254" s="533">
        <v>13.7</v>
      </c>
      <c r="G254" s="533">
        <v>9.3000000000000007</v>
      </c>
      <c r="H254" s="499">
        <v>214.9</v>
      </c>
      <c r="I254" s="494">
        <v>6.3E-2</v>
      </c>
      <c r="J254" s="501">
        <v>7.1999999999999995E-2</v>
      </c>
      <c r="K254" s="494">
        <v>7.0000000000000007E-2</v>
      </c>
      <c r="L254" s="501">
        <v>5.67</v>
      </c>
      <c r="M254" s="494">
        <v>0.55000000000000004</v>
      </c>
      <c r="N254" s="501">
        <v>26.37</v>
      </c>
      <c r="O254" s="494">
        <v>129.6</v>
      </c>
      <c r="P254" s="501">
        <v>57.6</v>
      </c>
      <c r="Q254" s="494">
        <v>206.4</v>
      </c>
      <c r="R254" s="501">
        <v>1.26</v>
      </c>
      <c r="S254" s="494">
        <v>5.76</v>
      </c>
      <c r="T254" s="34">
        <v>54</v>
      </c>
    </row>
    <row r="255" spans="2:20" ht="16.5" thickBot="1">
      <c r="B255" s="233"/>
      <c r="C255" s="461" t="s">
        <v>137</v>
      </c>
      <c r="D255" s="480">
        <v>150</v>
      </c>
      <c r="E255" s="616">
        <v>2.8</v>
      </c>
      <c r="F255" s="616">
        <v>13.2</v>
      </c>
      <c r="G255" s="616">
        <v>10.8</v>
      </c>
      <c r="H255" s="616">
        <v>173.2</v>
      </c>
      <c r="I255" s="464">
        <v>0.111</v>
      </c>
      <c r="J255" s="465">
        <v>0.08</v>
      </c>
      <c r="K255" s="466"/>
      <c r="L255" s="465">
        <v>56.75</v>
      </c>
      <c r="M255" s="466">
        <v>5.8</v>
      </c>
      <c r="N255" s="465">
        <v>52.25</v>
      </c>
      <c r="O255" s="466">
        <v>61.3</v>
      </c>
      <c r="P255" s="465">
        <v>25.78</v>
      </c>
      <c r="Q255" s="466">
        <v>441.39</v>
      </c>
      <c r="R255" s="465">
        <v>1.1000000000000001</v>
      </c>
      <c r="S255" s="467">
        <v>4.9000000000000004</v>
      </c>
      <c r="T255" s="30">
        <v>61</v>
      </c>
    </row>
    <row r="256" spans="2:20" ht="15.75" thickBot="1">
      <c r="B256" s="238"/>
      <c r="C256" s="471" t="s">
        <v>194</v>
      </c>
      <c r="D256" s="485">
        <v>200</v>
      </c>
      <c r="E256" s="588">
        <v>0.06</v>
      </c>
      <c r="F256" s="490">
        <v>0.26</v>
      </c>
      <c r="G256" s="473">
        <v>17.899999999999999</v>
      </c>
      <c r="H256" s="485">
        <v>74.2</v>
      </c>
      <c r="I256" s="490">
        <v>0.01</v>
      </c>
      <c r="J256" s="485">
        <v>0.05</v>
      </c>
      <c r="K256" s="490"/>
      <c r="L256" s="485">
        <v>98.04</v>
      </c>
      <c r="M256" s="490">
        <v>80</v>
      </c>
      <c r="N256" s="485">
        <v>11</v>
      </c>
      <c r="O256" s="490">
        <v>3</v>
      </c>
      <c r="P256" s="485">
        <v>3</v>
      </c>
      <c r="Q256" s="490">
        <v>8</v>
      </c>
      <c r="R256" s="485">
        <v>0.5</v>
      </c>
      <c r="S256" s="490"/>
      <c r="T256" s="30">
        <v>82</v>
      </c>
    </row>
    <row r="257" spans="1:20" ht="15.75" thickBot="1">
      <c r="B257" s="238"/>
      <c r="C257" s="461" t="s">
        <v>25</v>
      </c>
      <c r="D257" s="472">
        <v>30</v>
      </c>
      <c r="E257" s="454">
        <v>2.4</v>
      </c>
      <c r="F257" s="455">
        <v>0.3</v>
      </c>
      <c r="G257" s="454">
        <v>13.8</v>
      </c>
      <c r="H257" s="472">
        <v>67.5</v>
      </c>
      <c r="I257" s="472">
        <v>3.3000000000000002E-2</v>
      </c>
      <c r="J257" s="472">
        <v>8.9999999999999993E-3</v>
      </c>
      <c r="K257" s="472"/>
      <c r="L257" s="472"/>
      <c r="M257" s="472"/>
      <c r="N257" s="472">
        <v>6</v>
      </c>
      <c r="O257" s="472">
        <v>19.5</v>
      </c>
      <c r="P257" s="472">
        <v>4.2</v>
      </c>
      <c r="Q257" s="455">
        <v>27.9</v>
      </c>
      <c r="R257" s="454">
        <v>0.33</v>
      </c>
      <c r="S257" s="472">
        <v>11.58</v>
      </c>
      <c r="T257" s="30">
        <v>89</v>
      </c>
    </row>
    <row r="258" spans="1:20" ht="15.75" thickBot="1">
      <c r="B258" s="233"/>
      <c r="C258" s="471" t="s">
        <v>16</v>
      </c>
      <c r="D258" s="485">
        <v>30</v>
      </c>
      <c r="E258" s="486">
        <v>2</v>
      </c>
      <c r="F258" s="487">
        <v>0.36</v>
      </c>
      <c r="G258" s="488">
        <v>15.87</v>
      </c>
      <c r="H258" s="489">
        <v>74.7</v>
      </c>
      <c r="I258" s="454">
        <v>5.0999999999999997E-2</v>
      </c>
      <c r="J258" s="454">
        <v>2.4E-2</v>
      </c>
      <c r="K258" s="485"/>
      <c r="L258" s="454"/>
      <c r="M258" s="485"/>
      <c r="N258" s="454">
        <v>8.6999999999999993</v>
      </c>
      <c r="O258" s="485">
        <v>45</v>
      </c>
      <c r="P258" s="454">
        <v>14.1</v>
      </c>
      <c r="Q258" s="485">
        <v>70.5</v>
      </c>
      <c r="R258" s="490">
        <v>1.17</v>
      </c>
      <c r="S258" s="472">
        <v>15.3</v>
      </c>
      <c r="T258" s="8">
        <v>90</v>
      </c>
    </row>
    <row r="259" spans="1:20" ht="21" customHeight="1" thickBot="1">
      <c r="B259" s="198"/>
      <c r="C259" s="474" t="s">
        <v>26</v>
      </c>
      <c r="D259" s="617">
        <v>770</v>
      </c>
      <c r="E259" s="618">
        <f>SUM(E252:E258)</f>
        <v>27.589999999999996</v>
      </c>
      <c r="F259" s="618">
        <f>SUM(F252:F258)</f>
        <v>38.499999999999993</v>
      </c>
      <c r="G259" s="618">
        <f>SUM(G252:G258)</f>
        <v>91.690000000000012</v>
      </c>
      <c r="H259" s="491">
        <f>SUM(H252:H258)</f>
        <v>824.5</v>
      </c>
      <c r="I259" s="618">
        <f t="shared" ref="I259:Q259" si="63">SUM(I252:I258)</f>
        <v>0.44</v>
      </c>
      <c r="J259" s="618">
        <f t="shared" si="63"/>
        <v>0.32400000000000001</v>
      </c>
      <c r="K259" s="618">
        <f t="shared" si="63"/>
        <v>0.66999999999999993</v>
      </c>
      <c r="L259" s="618">
        <f t="shared" si="63"/>
        <v>273.38</v>
      </c>
      <c r="M259" s="618">
        <f t="shared" si="63"/>
        <v>99.85</v>
      </c>
      <c r="N259" s="618">
        <f t="shared" si="63"/>
        <v>164.86</v>
      </c>
      <c r="O259" s="618">
        <f t="shared" si="63"/>
        <v>380.89</v>
      </c>
      <c r="P259" s="618">
        <f t="shared" si="63"/>
        <v>139.60000000000002</v>
      </c>
      <c r="Q259" s="619">
        <f t="shared" si="63"/>
        <v>1271.06</v>
      </c>
      <c r="R259" s="618">
        <f t="shared" ref="R259" si="64">SUM(R252:R258)</f>
        <v>5.2</v>
      </c>
      <c r="S259" s="618">
        <f t="shared" ref="S259" si="65">SUM(S252:S258)</f>
        <v>63.679999999999993</v>
      </c>
      <c r="T259" s="8"/>
    </row>
    <row r="260" spans="1:20" ht="18" customHeight="1" thickBot="1">
      <c r="B260" s="238" t="s">
        <v>220</v>
      </c>
      <c r="C260" s="461" t="s">
        <v>138</v>
      </c>
      <c r="D260" s="455" t="s">
        <v>139</v>
      </c>
      <c r="E260" s="456">
        <v>7.7</v>
      </c>
      <c r="F260" s="456">
        <v>6.4</v>
      </c>
      <c r="G260" s="456">
        <v>35</v>
      </c>
      <c r="H260" s="708">
        <v>228.5</v>
      </c>
      <c r="I260" s="464">
        <v>5.8999999999999997E-2</v>
      </c>
      <c r="J260" s="465">
        <v>0.158</v>
      </c>
      <c r="K260" s="466">
        <v>0.154</v>
      </c>
      <c r="L260" s="465">
        <v>39.200000000000003</v>
      </c>
      <c r="M260" s="466">
        <v>0.53</v>
      </c>
      <c r="N260" s="465">
        <v>158.65</v>
      </c>
      <c r="O260" s="466">
        <v>140.59</v>
      </c>
      <c r="P260" s="465">
        <v>21.38</v>
      </c>
      <c r="Q260" s="466">
        <v>205.4</v>
      </c>
      <c r="R260" s="465">
        <v>0.49</v>
      </c>
      <c r="S260" s="467">
        <v>10.58</v>
      </c>
      <c r="T260" s="34">
        <v>84</v>
      </c>
    </row>
    <row r="261" spans="1:20" ht="15.6" customHeight="1" thickBot="1">
      <c r="B261" s="238"/>
      <c r="C261" s="471" t="s">
        <v>140</v>
      </c>
      <c r="D261" s="503" t="s">
        <v>141</v>
      </c>
      <c r="E261" s="649">
        <v>0.2</v>
      </c>
      <c r="F261" s="649">
        <v>0.02</v>
      </c>
      <c r="G261" s="650">
        <v>1.5</v>
      </c>
      <c r="H261" s="507">
        <v>7</v>
      </c>
      <c r="I261" s="464">
        <v>1E-3</v>
      </c>
      <c r="J261" s="465">
        <v>8.9999999999999998E-4</v>
      </c>
      <c r="K261" s="466"/>
      <c r="L261" s="465">
        <v>0.05</v>
      </c>
      <c r="M261" s="466">
        <v>2.2000000000000002</v>
      </c>
      <c r="N261" s="465">
        <v>15.75</v>
      </c>
      <c r="O261" s="466">
        <v>8</v>
      </c>
      <c r="P261" s="465">
        <v>6</v>
      </c>
      <c r="Q261" s="466">
        <v>33.6</v>
      </c>
      <c r="R261" s="465">
        <v>0.77</v>
      </c>
      <c r="S261" s="467">
        <v>5.0000000000000001E-3</v>
      </c>
      <c r="T261" s="8">
        <v>72</v>
      </c>
    </row>
    <row r="262" spans="1:20" ht="23.45" customHeight="1" thickBot="1">
      <c r="B262" s="260"/>
      <c r="C262" s="508" t="s">
        <v>32</v>
      </c>
      <c r="D262" s="567">
        <v>302</v>
      </c>
      <c r="E262" s="688">
        <f>SUM(SUM(E260:E261))</f>
        <v>7.9</v>
      </c>
      <c r="F262" s="688">
        <f>SUM(SUM(F260:F261))</f>
        <v>6.42</v>
      </c>
      <c r="G262" s="688">
        <f>SUM(SUM(G260:G261))</f>
        <v>36.5</v>
      </c>
      <c r="H262" s="709">
        <f>SUM(SUM(H260:H261))</f>
        <v>235.5</v>
      </c>
      <c r="I262" s="688">
        <f t="shared" ref="I262:Q262" si="66">SUM(SUM(I260:I261))</f>
        <v>0.06</v>
      </c>
      <c r="J262" s="688">
        <f t="shared" si="66"/>
        <v>0.15890000000000001</v>
      </c>
      <c r="K262" s="688">
        <f t="shared" si="66"/>
        <v>0.154</v>
      </c>
      <c r="L262" s="688">
        <f t="shared" si="66"/>
        <v>39.25</v>
      </c>
      <c r="M262" s="688">
        <f t="shared" si="66"/>
        <v>2.7300000000000004</v>
      </c>
      <c r="N262" s="688">
        <f t="shared" si="66"/>
        <v>174.4</v>
      </c>
      <c r="O262" s="688">
        <f t="shared" si="66"/>
        <v>148.59</v>
      </c>
      <c r="P262" s="688">
        <f t="shared" si="66"/>
        <v>27.38</v>
      </c>
      <c r="Q262" s="709">
        <f t="shared" si="66"/>
        <v>239</v>
      </c>
      <c r="R262" s="688">
        <f t="shared" ref="R262" si="67">SUM(SUM(R260:R261))</f>
        <v>1.26</v>
      </c>
      <c r="S262" s="710">
        <f t="shared" ref="S262" si="68">SUM(SUM(S260:S261))</f>
        <v>10.585000000000001</v>
      </c>
      <c r="T262" s="52"/>
    </row>
    <row r="263" spans="1:20" ht="22.15" customHeight="1" thickBot="1">
      <c r="B263" s="263"/>
      <c r="C263" s="513" t="s">
        <v>33</v>
      </c>
      <c r="D263" s="660">
        <v>1597</v>
      </c>
      <c r="E263" s="689">
        <f>SUM(E251,E259,E262,)</f>
        <v>51.279999999999994</v>
      </c>
      <c r="F263" s="689">
        <f>SUM(F251,F259,F262,)</f>
        <v>70.779999999999987</v>
      </c>
      <c r="G263" s="689">
        <f>SUM(G251,G259,G262,)</f>
        <v>211.84</v>
      </c>
      <c r="H263" s="689">
        <f>SUM(H251,H259,H262,)</f>
        <v>1694</v>
      </c>
      <c r="I263" s="689">
        <f t="shared" ref="I263:Q263" si="69">SUM(I251,I259,I262,)</f>
        <v>0.77300000000000013</v>
      </c>
      <c r="J263" s="689">
        <f t="shared" si="69"/>
        <v>0.89590000000000014</v>
      </c>
      <c r="K263" s="689">
        <f t="shared" si="69"/>
        <v>1.123</v>
      </c>
      <c r="L263" s="689">
        <f t="shared" si="69"/>
        <v>442.88</v>
      </c>
      <c r="M263" s="689">
        <f t="shared" si="69"/>
        <v>108.69</v>
      </c>
      <c r="N263" s="689">
        <f t="shared" si="69"/>
        <v>705.07</v>
      </c>
      <c r="O263" s="689">
        <f t="shared" si="69"/>
        <v>909.93</v>
      </c>
      <c r="P263" s="689">
        <f t="shared" si="69"/>
        <v>264.8</v>
      </c>
      <c r="Q263" s="689">
        <f t="shared" si="69"/>
        <v>2292.64</v>
      </c>
      <c r="R263" s="689">
        <f t="shared" ref="R263" si="70">SUM(R251,R259,R262,)</f>
        <v>11.040000000000001</v>
      </c>
      <c r="S263" s="689">
        <f>SUM(S251,S259,S262,)/1000</f>
        <v>0.11885499999999999</v>
      </c>
      <c r="T263" s="18"/>
    </row>
    <row r="264" spans="1:20" ht="33.6" customHeight="1" thickBot="1">
      <c r="B264" s="284"/>
      <c r="C264" s="634" t="s">
        <v>34</v>
      </c>
      <c r="D264" s="572"/>
      <c r="E264" s="521">
        <f>E263*100/77</f>
        <v>66.597402597402592</v>
      </c>
      <c r="F264" s="573">
        <f>F263*100/79</f>
        <v>89.594936708860743</v>
      </c>
      <c r="G264" s="573">
        <f>G263*100/335</f>
        <v>63.235820895522387</v>
      </c>
      <c r="H264" s="522">
        <f>H263*100/2350</f>
        <v>72.085106382978722</v>
      </c>
      <c r="I264" s="661">
        <f>I263*100/1.2</f>
        <v>64.416666666666686</v>
      </c>
      <c r="J264" s="522">
        <f>J263*100/1.4</f>
        <v>63.992857142857162</v>
      </c>
      <c r="K264" s="711">
        <f>K263*100/10</f>
        <v>11.23</v>
      </c>
      <c r="L264" s="522">
        <f>L263*100/700</f>
        <v>63.268571428571427</v>
      </c>
      <c r="M264" s="521">
        <f>M263*100/60</f>
        <v>181.15</v>
      </c>
      <c r="N264" s="521">
        <f>N263*100/1100</f>
        <v>64.097272727272724</v>
      </c>
      <c r="O264" s="711">
        <f>O263*100/1100</f>
        <v>82.720909090909089</v>
      </c>
      <c r="P264" s="522">
        <f>P263*100/250</f>
        <v>105.92</v>
      </c>
      <c r="Q264" s="521">
        <f>Q263*100/1100</f>
        <v>208.42181818181817</v>
      </c>
      <c r="R264" s="661">
        <f>R263*100/12</f>
        <v>92</v>
      </c>
      <c r="S264" s="520">
        <f>S263*100/0.1</f>
        <v>118.85499999999998</v>
      </c>
      <c r="T264" s="18"/>
    </row>
    <row r="265" spans="1:20">
      <c r="B265" s="241"/>
      <c r="C265" s="712"/>
      <c r="D265" s="712"/>
      <c r="E265" s="712"/>
      <c r="F265" s="712"/>
      <c r="G265" s="712"/>
      <c r="H265" s="712"/>
      <c r="I265" s="712"/>
      <c r="J265" s="712"/>
      <c r="K265" s="712"/>
      <c r="L265" s="712"/>
      <c r="M265" s="712"/>
      <c r="N265" s="712"/>
      <c r="O265" s="712"/>
      <c r="P265" s="712"/>
      <c r="Q265" s="712"/>
      <c r="R265" s="712"/>
      <c r="S265" s="712"/>
      <c r="T265" s="18"/>
    </row>
    <row r="266" spans="1:20" ht="15.75" thickBot="1">
      <c r="B266" s="241"/>
      <c r="C266" s="690"/>
      <c r="D266" s="485"/>
      <c r="E266" s="485"/>
      <c r="F266" s="485"/>
      <c r="G266" s="485"/>
      <c r="H266" s="485"/>
      <c r="I266" s="485"/>
      <c r="J266" s="485"/>
      <c r="K266" s="485"/>
      <c r="L266" s="485"/>
      <c r="M266" s="485"/>
      <c r="N266" s="485"/>
      <c r="O266" s="485"/>
      <c r="P266" s="485"/>
      <c r="Q266" s="485"/>
      <c r="R266" s="485"/>
      <c r="S266" s="485"/>
      <c r="T266" s="18"/>
    </row>
    <row r="267" spans="1:20" ht="15" customHeight="1" thickBot="1">
      <c r="B267" s="976" t="s">
        <v>1</v>
      </c>
      <c r="C267" s="965" t="s">
        <v>2</v>
      </c>
      <c r="D267" s="965" t="s">
        <v>212</v>
      </c>
      <c r="E267" s="959" t="s">
        <v>199</v>
      </c>
      <c r="F267" s="960"/>
      <c r="G267" s="961"/>
      <c r="H267" s="965" t="s">
        <v>211</v>
      </c>
      <c r="I267" s="959" t="s">
        <v>200</v>
      </c>
      <c r="J267" s="960"/>
      <c r="K267" s="960"/>
      <c r="L267" s="960"/>
      <c r="M267" s="961"/>
      <c r="N267" s="959" t="s">
        <v>205</v>
      </c>
      <c r="O267" s="960"/>
      <c r="P267" s="960"/>
      <c r="Q267" s="960"/>
      <c r="R267" s="960"/>
      <c r="S267" s="961"/>
      <c r="T267" s="971" t="s">
        <v>3</v>
      </c>
    </row>
    <row r="268" spans="1:20" ht="29.25" thickBot="1">
      <c r="B268" s="977"/>
      <c r="C268" s="966"/>
      <c r="D268" s="966"/>
      <c r="E268" s="509" t="s">
        <v>4</v>
      </c>
      <c r="F268" s="509" t="s">
        <v>5</v>
      </c>
      <c r="G268" s="509" t="s">
        <v>6</v>
      </c>
      <c r="H268" s="966"/>
      <c r="I268" s="528" t="s">
        <v>201</v>
      </c>
      <c r="J268" s="528" t="s">
        <v>202</v>
      </c>
      <c r="K268" s="528" t="s">
        <v>226</v>
      </c>
      <c r="L268" s="528" t="s">
        <v>203</v>
      </c>
      <c r="M268" s="528" t="s">
        <v>204</v>
      </c>
      <c r="N268" s="528" t="s">
        <v>206</v>
      </c>
      <c r="O268" s="528" t="s">
        <v>207</v>
      </c>
      <c r="P268" s="528" t="s">
        <v>209</v>
      </c>
      <c r="Q268" s="528" t="s">
        <v>210</v>
      </c>
      <c r="R268" s="528" t="s">
        <v>208</v>
      </c>
      <c r="S268" s="528" t="s">
        <v>213</v>
      </c>
      <c r="T268" s="972"/>
    </row>
    <row r="269" spans="1:20" s="96" customFormat="1">
      <c r="A269" s="116"/>
      <c r="B269" s="210"/>
      <c r="C269" s="704" t="s">
        <v>101</v>
      </c>
      <c r="D269" s="968"/>
      <c r="E269" s="968"/>
      <c r="F269" s="968"/>
      <c r="G269" s="968"/>
      <c r="H269" s="968"/>
      <c r="I269" s="450"/>
      <c r="J269" s="450"/>
      <c r="K269" s="450"/>
      <c r="L269" s="450"/>
      <c r="M269" s="450"/>
      <c r="N269" s="450"/>
      <c r="O269" s="450"/>
      <c r="P269" s="450"/>
      <c r="Q269" s="450"/>
      <c r="R269" s="450"/>
      <c r="S269" s="450"/>
      <c r="T269" s="973"/>
    </row>
    <row r="270" spans="1:20" ht="15.75" thickBot="1">
      <c r="B270" s="212"/>
      <c r="C270" s="713" t="s">
        <v>142</v>
      </c>
      <c r="D270" s="969"/>
      <c r="E270" s="969"/>
      <c r="F270" s="969"/>
      <c r="G270" s="969"/>
      <c r="H270" s="969"/>
      <c r="I270" s="452"/>
      <c r="J270" s="452"/>
      <c r="K270" s="452"/>
      <c r="L270" s="452"/>
      <c r="M270" s="452"/>
      <c r="N270" s="452"/>
      <c r="O270" s="452"/>
      <c r="P270" s="452"/>
      <c r="Q270" s="452"/>
      <c r="R270" s="452"/>
      <c r="S270" s="452"/>
      <c r="T270" s="974"/>
    </row>
    <row r="271" spans="1:20" ht="16.5" thickBot="1">
      <c r="B271" s="214"/>
      <c r="C271" s="714" t="s">
        <v>52</v>
      </c>
      <c r="D271" s="532">
        <v>60</v>
      </c>
      <c r="E271" s="479">
        <v>0.78</v>
      </c>
      <c r="F271" s="469">
        <v>0.06</v>
      </c>
      <c r="G271" s="469">
        <v>3</v>
      </c>
      <c r="H271" s="470">
        <v>15.6</v>
      </c>
      <c r="I271" s="470">
        <v>3.5000000000000003E-2</v>
      </c>
      <c r="J271" s="470">
        <v>0.04</v>
      </c>
      <c r="K271" s="470"/>
      <c r="L271" s="470">
        <v>90</v>
      </c>
      <c r="M271" s="470">
        <v>48</v>
      </c>
      <c r="N271" s="470">
        <v>4.22</v>
      </c>
      <c r="O271" s="470">
        <v>8.35</v>
      </c>
      <c r="P271" s="470">
        <v>3.65</v>
      </c>
      <c r="Q271" s="478">
        <v>81.2</v>
      </c>
      <c r="R271" s="479">
        <v>0.26</v>
      </c>
      <c r="S271" s="470">
        <v>1.58</v>
      </c>
      <c r="T271" s="8">
        <v>18</v>
      </c>
    </row>
    <row r="272" spans="1:20" ht="16.5" thickBot="1">
      <c r="B272" s="220"/>
      <c r="C272" s="598" t="s">
        <v>143</v>
      </c>
      <c r="D272" s="454">
        <v>100</v>
      </c>
      <c r="E272" s="479">
        <v>13.6</v>
      </c>
      <c r="F272" s="479">
        <v>10.6</v>
      </c>
      <c r="G272" s="479">
        <v>3.8</v>
      </c>
      <c r="H272" s="470">
        <v>164.2</v>
      </c>
      <c r="I272" s="464">
        <v>0.189</v>
      </c>
      <c r="J272" s="465">
        <v>1.06</v>
      </c>
      <c r="K272" s="466">
        <v>1.4E-2</v>
      </c>
      <c r="L272" s="465">
        <v>2265.1999999999998</v>
      </c>
      <c r="M272" s="466">
        <v>4.38</v>
      </c>
      <c r="N272" s="465">
        <v>20.3</v>
      </c>
      <c r="O272" s="466">
        <v>191.9</v>
      </c>
      <c r="P272" s="465">
        <v>13</v>
      </c>
      <c r="Q272" s="466">
        <v>173.38</v>
      </c>
      <c r="R272" s="465">
        <v>4.04</v>
      </c>
      <c r="S272" s="467">
        <v>4.67</v>
      </c>
      <c r="T272" s="34">
        <v>48</v>
      </c>
    </row>
    <row r="273" spans="2:20" ht="16.5" customHeight="1" thickBot="1">
      <c r="B273" s="208" t="s">
        <v>54</v>
      </c>
      <c r="C273" s="461" t="s">
        <v>144</v>
      </c>
      <c r="D273" s="494">
        <v>150</v>
      </c>
      <c r="E273" s="498">
        <v>5.0999999999999996</v>
      </c>
      <c r="F273" s="667">
        <v>4.4000000000000004</v>
      </c>
      <c r="G273" s="667">
        <v>30</v>
      </c>
      <c r="H273" s="566">
        <v>180</v>
      </c>
      <c r="I273" s="497">
        <v>0.06</v>
      </c>
      <c r="J273" s="498">
        <v>0.03</v>
      </c>
      <c r="K273" s="497">
        <v>7.3999999999999996E-2</v>
      </c>
      <c r="L273" s="498">
        <v>26.6</v>
      </c>
      <c r="M273" s="497"/>
      <c r="N273" s="498">
        <v>11</v>
      </c>
      <c r="O273" s="497">
        <v>40</v>
      </c>
      <c r="P273" s="498">
        <v>7</v>
      </c>
      <c r="Q273" s="498">
        <v>53</v>
      </c>
      <c r="R273" s="497">
        <v>0.7</v>
      </c>
      <c r="S273" s="498">
        <v>0.8</v>
      </c>
      <c r="T273" s="30">
        <v>58</v>
      </c>
    </row>
    <row r="274" spans="2:20" ht="16.5" thickBot="1">
      <c r="B274" s="220"/>
      <c r="C274" s="539" t="s">
        <v>39</v>
      </c>
      <c r="D274" s="540">
        <v>200</v>
      </c>
      <c r="E274" s="541">
        <v>3.28</v>
      </c>
      <c r="F274" s="542">
        <v>3.08</v>
      </c>
      <c r="G274" s="542">
        <v>9.19</v>
      </c>
      <c r="H274" s="543">
        <v>77.52</v>
      </c>
      <c r="I274" s="715">
        <v>0.04</v>
      </c>
      <c r="J274" s="716">
        <v>0.17</v>
      </c>
      <c r="K274" s="716"/>
      <c r="L274" s="716">
        <v>17.25</v>
      </c>
      <c r="M274" s="716">
        <v>0.68</v>
      </c>
      <c r="N274" s="716">
        <v>143</v>
      </c>
      <c r="O274" s="716">
        <v>130</v>
      </c>
      <c r="P274" s="716">
        <v>34.299999999999997</v>
      </c>
      <c r="Q274" s="716">
        <v>220</v>
      </c>
      <c r="R274" s="715">
        <v>1.1000000000000001</v>
      </c>
      <c r="S274" s="716">
        <v>11.7</v>
      </c>
      <c r="T274" s="8">
        <v>76</v>
      </c>
    </row>
    <row r="275" spans="2:20" ht="15.75" thickBot="1">
      <c r="B275" s="208"/>
      <c r="C275" s="461" t="s">
        <v>25</v>
      </c>
      <c r="D275" s="455">
        <v>50</v>
      </c>
      <c r="E275" s="456">
        <v>4</v>
      </c>
      <c r="F275" s="455">
        <v>0.5</v>
      </c>
      <c r="G275" s="456">
        <v>23</v>
      </c>
      <c r="H275" s="472">
        <v>112.5</v>
      </c>
      <c r="I275" s="472">
        <v>5.5E-2</v>
      </c>
      <c r="J275" s="472">
        <v>1.4999999999999999E-2</v>
      </c>
      <c r="K275" s="472"/>
      <c r="L275" s="472"/>
      <c r="M275" s="472"/>
      <c r="N275" s="472">
        <v>10</v>
      </c>
      <c r="O275" s="472">
        <v>32.5</v>
      </c>
      <c r="P275" s="472">
        <v>7</v>
      </c>
      <c r="Q275" s="455">
        <v>46.5</v>
      </c>
      <c r="R275" s="454">
        <v>0.55000000000000004</v>
      </c>
      <c r="S275" s="472">
        <v>19.3</v>
      </c>
      <c r="T275" s="8">
        <v>89</v>
      </c>
    </row>
    <row r="276" spans="2:20" ht="15.75" thickBot="1">
      <c r="B276" s="220"/>
      <c r="C276" s="471" t="s">
        <v>16</v>
      </c>
      <c r="D276" s="485">
        <v>30</v>
      </c>
      <c r="E276" s="486">
        <v>2</v>
      </c>
      <c r="F276" s="487">
        <v>0.36</v>
      </c>
      <c r="G276" s="488">
        <v>15.87</v>
      </c>
      <c r="H276" s="489">
        <v>74.7</v>
      </c>
      <c r="I276" s="454">
        <v>5.0999999999999997E-2</v>
      </c>
      <c r="J276" s="454">
        <v>2.4E-2</v>
      </c>
      <c r="K276" s="485"/>
      <c r="L276" s="454"/>
      <c r="M276" s="485"/>
      <c r="N276" s="454">
        <v>8.6999999999999993</v>
      </c>
      <c r="O276" s="485">
        <v>45</v>
      </c>
      <c r="P276" s="454">
        <v>14.1</v>
      </c>
      <c r="Q276" s="485">
        <v>70.5</v>
      </c>
      <c r="R276" s="490">
        <v>1.17</v>
      </c>
      <c r="S276" s="472">
        <v>15.3</v>
      </c>
      <c r="T276" s="9">
        <v>90</v>
      </c>
    </row>
    <row r="277" spans="2:20" ht="24" customHeight="1" thickBot="1">
      <c r="B277" s="230" t="s">
        <v>17</v>
      </c>
      <c r="C277" s="474" t="s">
        <v>18</v>
      </c>
      <c r="D277" s="475">
        <v>540</v>
      </c>
      <c r="E277" s="492">
        <f>SUM(E271:E276)</f>
        <v>28.759999999999998</v>
      </c>
      <c r="F277" s="492">
        <f>SUM(F271:F276)</f>
        <v>19</v>
      </c>
      <c r="G277" s="492">
        <f>SUM(G271:G276)</f>
        <v>84.86</v>
      </c>
      <c r="H277" s="492">
        <f>SUM(H271:H276)</f>
        <v>624.52</v>
      </c>
      <c r="I277" s="492">
        <f t="shared" ref="I277:S277" si="71">SUM(I271:I276)</f>
        <v>0.43</v>
      </c>
      <c r="J277" s="492">
        <f t="shared" si="71"/>
        <v>1.339</v>
      </c>
      <c r="K277" s="492">
        <f t="shared" si="71"/>
        <v>8.7999999999999995E-2</v>
      </c>
      <c r="L277" s="492">
        <f t="shared" si="71"/>
        <v>2399.0499999999997</v>
      </c>
      <c r="M277" s="492">
        <f t="shared" si="71"/>
        <v>53.06</v>
      </c>
      <c r="N277" s="492">
        <f t="shared" si="71"/>
        <v>197.21999999999997</v>
      </c>
      <c r="O277" s="492">
        <f t="shared" si="71"/>
        <v>447.75</v>
      </c>
      <c r="P277" s="492">
        <f t="shared" si="71"/>
        <v>79.049999999999983</v>
      </c>
      <c r="Q277" s="491">
        <f t="shared" si="71"/>
        <v>644.57999999999993</v>
      </c>
      <c r="R277" s="492">
        <f t="shared" si="71"/>
        <v>7.8199999999999994</v>
      </c>
      <c r="S277" s="492">
        <f t="shared" si="71"/>
        <v>53.349999999999994</v>
      </c>
      <c r="T277" s="56"/>
    </row>
    <row r="278" spans="2:20" ht="15.75" thickBot="1">
      <c r="B278" s="233"/>
      <c r="C278" s="471" t="s">
        <v>145</v>
      </c>
      <c r="D278" s="472">
        <v>100</v>
      </c>
      <c r="E278" s="500">
        <v>1.4</v>
      </c>
      <c r="F278" s="494">
        <v>4.5999999999999996</v>
      </c>
      <c r="G278" s="499">
        <v>10.33</v>
      </c>
      <c r="H278" s="501">
        <v>88.3</v>
      </c>
      <c r="I278" s="494">
        <v>0.04</v>
      </c>
      <c r="J278" s="494">
        <v>0.04</v>
      </c>
      <c r="K278" s="501"/>
      <c r="L278" s="494">
        <v>202.5</v>
      </c>
      <c r="M278" s="501">
        <v>38.5</v>
      </c>
      <c r="N278" s="494">
        <v>44.6</v>
      </c>
      <c r="O278" s="501">
        <v>32</v>
      </c>
      <c r="P278" s="494">
        <v>17.3</v>
      </c>
      <c r="Q278" s="494">
        <v>272</v>
      </c>
      <c r="R278" s="501">
        <v>0.59</v>
      </c>
      <c r="S278" s="494">
        <v>16.3</v>
      </c>
      <c r="T278" s="34">
        <v>10</v>
      </c>
    </row>
    <row r="279" spans="2:20" ht="17.25" customHeight="1" thickBot="1">
      <c r="B279" s="233"/>
      <c r="C279" s="461" t="s">
        <v>146</v>
      </c>
      <c r="D279" s="499" t="s">
        <v>73</v>
      </c>
      <c r="E279" s="555">
        <v>8.4</v>
      </c>
      <c r="F279" s="555">
        <v>9.6999999999999993</v>
      </c>
      <c r="G279" s="556">
        <v>15.6</v>
      </c>
      <c r="H279" s="557">
        <v>183</v>
      </c>
      <c r="I279" s="464">
        <v>9.0999999999999998E-2</v>
      </c>
      <c r="J279" s="465">
        <v>9.6000000000000002E-2</v>
      </c>
      <c r="K279" s="466"/>
      <c r="L279" s="465">
        <v>107.4</v>
      </c>
      <c r="M279" s="466">
        <v>8.42</v>
      </c>
      <c r="N279" s="465">
        <v>34.9</v>
      </c>
      <c r="O279" s="466">
        <v>96.4</v>
      </c>
      <c r="P279" s="466">
        <v>28.2</v>
      </c>
      <c r="Q279" s="466">
        <v>424.8</v>
      </c>
      <c r="R279" s="465">
        <v>1.1599999999999999</v>
      </c>
      <c r="S279" s="467">
        <v>18.41</v>
      </c>
      <c r="T279" s="34">
        <v>23</v>
      </c>
    </row>
    <row r="280" spans="2:20" ht="16.5" thickBot="1">
      <c r="B280" s="233"/>
      <c r="C280" s="471" t="s">
        <v>147</v>
      </c>
      <c r="D280" s="472">
        <v>100</v>
      </c>
      <c r="E280" s="585">
        <v>12.46</v>
      </c>
      <c r="F280" s="585">
        <v>9.27</v>
      </c>
      <c r="G280" s="586">
        <v>1.5</v>
      </c>
      <c r="H280" s="557">
        <v>140</v>
      </c>
      <c r="I280" s="464">
        <v>8.3000000000000004E-2</v>
      </c>
      <c r="J280" s="465">
        <v>5.5E-2</v>
      </c>
      <c r="K280" s="466">
        <v>1.47</v>
      </c>
      <c r="L280" s="465">
        <v>28.52</v>
      </c>
      <c r="M280" s="466">
        <v>1.53</v>
      </c>
      <c r="N280" s="465">
        <v>66.75</v>
      </c>
      <c r="O280" s="466">
        <v>118.12</v>
      </c>
      <c r="P280" s="465">
        <v>19.5</v>
      </c>
      <c r="Q280" s="466">
        <v>192.47</v>
      </c>
      <c r="R280" s="465">
        <v>0.52</v>
      </c>
      <c r="S280" s="467">
        <v>20.97</v>
      </c>
      <c r="T280" s="34">
        <v>43</v>
      </c>
    </row>
    <row r="281" spans="2:20" ht="18" customHeight="1" thickBot="1">
      <c r="B281" s="238" t="s">
        <v>22</v>
      </c>
      <c r="C281" s="461" t="s">
        <v>75</v>
      </c>
      <c r="D281" s="454">
        <v>150</v>
      </c>
      <c r="E281" s="615">
        <v>3.04</v>
      </c>
      <c r="F281" s="615">
        <v>3.77</v>
      </c>
      <c r="G281" s="615">
        <v>23.8</v>
      </c>
      <c r="H281" s="625">
        <v>141.6</v>
      </c>
      <c r="I281" s="596">
        <v>0.12</v>
      </c>
      <c r="J281" s="616">
        <v>0.11</v>
      </c>
      <c r="K281" s="616">
        <v>0.105</v>
      </c>
      <c r="L281" s="616">
        <v>32.1</v>
      </c>
      <c r="M281" s="616">
        <v>10.199999999999999</v>
      </c>
      <c r="N281" s="616">
        <v>39</v>
      </c>
      <c r="O281" s="616">
        <v>84</v>
      </c>
      <c r="P281" s="616">
        <v>28</v>
      </c>
      <c r="Q281" s="616">
        <v>624</v>
      </c>
      <c r="R281" s="616">
        <v>1</v>
      </c>
      <c r="S281" s="616">
        <v>8.5</v>
      </c>
      <c r="T281" s="34">
        <v>60</v>
      </c>
    </row>
    <row r="282" spans="2:20" ht="16.5" thickBot="1">
      <c r="B282" s="238"/>
      <c r="C282" s="461" t="s">
        <v>148</v>
      </c>
      <c r="D282" s="616">
        <v>200</v>
      </c>
      <c r="E282" s="555">
        <v>0.14000000000000001</v>
      </c>
      <c r="F282" s="555">
        <v>7.0000000000000007E-2</v>
      </c>
      <c r="G282" s="555">
        <v>11.1</v>
      </c>
      <c r="H282" s="556">
        <v>46</v>
      </c>
      <c r="I282" s="464">
        <v>4.0000000000000001E-3</v>
      </c>
      <c r="J282" s="465">
        <v>4.0000000000000001E-3</v>
      </c>
      <c r="K282" s="466"/>
      <c r="L282" s="465">
        <v>0.56000000000000005</v>
      </c>
      <c r="M282" s="466">
        <v>1.2</v>
      </c>
      <c r="N282" s="465">
        <v>4.6399999999999997</v>
      </c>
      <c r="O282" s="466">
        <v>2.99</v>
      </c>
      <c r="P282" s="465">
        <v>2</v>
      </c>
      <c r="Q282" s="466">
        <v>42.51</v>
      </c>
      <c r="R282" s="465">
        <v>0.28000000000000003</v>
      </c>
      <c r="S282" s="467">
        <v>0.38</v>
      </c>
      <c r="T282" s="34">
        <v>67</v>
      </c>
    </row>
    <row r="283" spans="2:20" ht="15.75" thickBot="1">
      <c r="B283" s="975"/>
      <c r="C283" s="461" t="s">
        <v>25</v>
      </c>
      <c r="D283" s="455">
        <v>50</v>
      </c>
      <c r="E283" s="456">
        <v>4</v>
      </c>
      <c r="F283" s="455">
        <v>0.5</v>
      </c>
      <c r="G283" s="456">
        <v>23</v>
      </c>
      <c r="H283" s="472">
        <v>112.5</v>
      </c>
      <c r="I283" s="472">
        <v>5.5E-2</v>
      </c>
      <c r="J283" s="472">
        <v>1.4999999999999999E-2</v>
      </c>
      <c r="K283" s="472"/>
      <c r="L283" s="472"/>
      <c r="M283" s="472"/>
      <c r="N283" s="472">
        <v>10</v>
      </c>
      <c r="O283" s="472">
        <v>32.5</v>
      </c>
      <c r="P283" s="472">
        <v>7</v>
      </c>
      <c r="Q283" s="455">
        <v>46.5</v>
      </c>
      <c r="R283" s="454">
        <v>0.55000000000000004</v>
      </c>
      <c r="S283" s="472">
        <v>19.3</v>
      </c>
      <c r="T283" s="8">
        <v>89</v>
      </c>
    </row>
    <row r="284" spans="2:20" ht="15.75" thickBot="1">
      <c r="B284" s="975"/>
      <c r="C284" s="471" t="s">
        <v>16</v>
      </c>
      <c r="D284" s="485">
        <v>30</v>
      </c>
      <c r="E284" s="486">
        <v>2</v>
      </c>
      <c r="F284" s="487">
        <v>0.36</v>
      </c>
      <c r="G284" s="488">
        <v>15.87</v>
      </c>
      <c r="H284" s="489">
        <v>74.7</v>
      </c>
      <c r="I284" s="454">
        <v>5.0999999999999997E-2</v>
      </c>
      <c r="J284" s="454">
        <v>2.4E-2</v>
      </c>
      <c r="K284" s="485"/>
      <c r="L284" s="454"/>
      <c r="M284" s="485"/>
      <c r="N284" s="454">
        <v>8.6999999999999993</v>
      </c>
      <c r="O284" s="485">
        <v>45</v>
      </c>
      <c r="P284" s="454">
        <v>14.1</v>
      </c>
      <c r="Q284" s="485">
        <v>70.5</v>
      </c>
      <c r="R284" s="490">
        <v>1.17</v>
      </c>
      <c r="S284" s="472">
        <v>15.3</v>
      </c>
      <c r="T284" s="9">
        <v>90</v>
      </c>
    </row>
    <row r="285" spans="2:20" ht="24" customHeight="1" thickBot="1">
      <c r="B285" s="292"/>
      <c r="C285" s="474" t="s">
        <v>26</v>
      </c>
      <c r="D285" s="561">
        <v>885</v>
      </c>
      <c r="E285" s="476">
        <f>SUM(SUM(E278:E284))</f>
        <v>31.44</v>
      </c>
      <c r="F285" s="491">
        <f t="shared" ref="F285:H285" si="72">SUM(SUM(F278:F284))</f>
        <v>28.27</v>
      </c>
      <c r="G285" s="492">
        <f t="shared" si="72"/>
        <v>101.20000000000002</v>
      </c>
      <c r="H285" s="562">
        <f t="shared" si="72"/>
        <v>786.1</v>
      </c>
      <c r="I285" s="476">
        <f>SUM(SUM(I278:I284))</f>
        <v>0.44400000000000001</v>
      </c>
      <c r="J285" s="476">
        <f t="shared" ref="J285:S285" si="73">SUM(SUM(J278:J284))</f>
        <v>0.34400000000000003</v>
      </c>
      <c r="K285" s="476">
        <f t="shared" si="73"/>
        <v>1.575</v>
      </c>
      <c r="L285" s="476">
        <f t="shared" si="73"/>
        <v>371.08</v>
      </c>
      <c r="M285" s="476">
        <f t="shared" si="73"/>
        <v>59.850000000000009</v>
      </c>
      <c r="N285" s="476">
        <f t="shared" si="73"/>
        <v>208.58999999999997</v>
      </c>
      <c r="O285" s="476">
        <f t="shared" si="73"/>
        <v>411.01</v>
      </c>
      <c r="P285" s="476">
        <f t="shared" si="73"/>
        <v>116.1</v>
      </c>
      <c r="Q285" s="491">
        <f t="shared" si="73"/>
        <v>1672.78</v>
      </c>
      <c r="R285" s="476">
        <f t="shared" si="73"/>
        <v>5.27</v>
      </c>
      <c r="S285" s="491">
        <f t="shared" si="73"/>
        <v>99.16</v>
      </c>
      <c r="T285" s="34"/>
    </row>
    <row r="286" spans="2:20" ht="16.5" thickBot="1">
      <c r="B286" s="220"/>
      <c r="C286" s="461" t="s">
        <v>88</v>
      </c>
      <c r="D286" s="454">
        <v>40</v>
      </c>
      <c r="E286" s="629">
        <v>3.28</v>
      </c>
      <c r="F286" s="629">
        <v>1.1200000000000001</v>
      </c>
      <c r="G286" s="629">
        <v>22</v>
      </c>
      <c r="H286" s="629">
        <v>111.2</v>
      </c>
      <c r="I286" s="464">
        <v>3.2500000000000001E-2</v>
      </c>
      <c r="J286" s="465">
        <v>0.02</v>
      </c>
      <c r="K286" s="466">
        <v>2.7E-2</v>
      </c>
      <c r="L286" s="465">
        <v>2.4300000000000002</v>
      </c>
      <c r="M286" s="466">
        <v>0.36</v>
      </c>
      <c r="N286" s="465">
        <v>11.45</v>
      </c>
      <c r="O286" s="466">
        <v>31.43</v>
      </c>
      <c r="P286" s="465">
        <v>7.9</v>
      </c>
      <c r="Q286" s="466">
        <v>76.099999999999994</v>
      </c>
      <c r="R286" s="465">
        <v>0.54</v>
      </c>
      <c r="S286" s="467">
        <v>1.69</v>
      </c>
      <c r="T286" s="34">
        <v>93</v>
      </c>
    </row>
    <row r="287" spans="2:20" ht="15.6" customHeight="1" thickBot="1">
      <c r="B287" s="223" t="s">
        <v>28</v>
      </c>
      <c r="C287" s="221" t="s">
        <v>112</v>
      </c>
      <c r="D287" s="255">
        <v>200</v>
      </c>
      <c r="E287" s="216">
        <v>8</v>
      </c>
      <c r="F287" s="257">
        <v>5</v>
      </c>
      <c r="G287" s="257">
        <v>14</v>
      </c>
      <c r="H287" s="26">
        <v>133</v>
      </c>
      <c r="I287" s="2">
        <v>0.48</v>
      </c>
      <c r="J287" s="3">
        <v>0.4</v>
      </c>
      <c r="K287" s="2"/>
      <c r="L287" s="5">
        <v>44</v>
      </c>
      <c r="M287" s="5">
        <v>1.4</v>
      </c>
      <c r="N287" s="3">
        <v>216</v>
      </c>
      <c r="O287" s="2">
        <v>188</v>
      </c>
      <c r="P287" s="3">
        <v>32</v>
      </c>
      <c r="Q287" s="2">
        <v>258</v>
      </c>
      <c r="R287" s="3">
        <v>0.2</v>
      </c>
      <c r="S287" s="2"/>
      <c r="T287" s="34">
        <v>78</v>
      </c>
    </row>
    <row r="288" spans="2:20" ht="15.75" thickBot="1">
      <c r="B288" s="223"/>
      <c r="C288" s="539" t="s">
        <v>62</v>
      </c>
      <c r="D288" s="505">
        <v>100</v>
      </c>
      <c r="E288" s="454">
        <v>1.5</v>
      </c>
      <c r="F288" s="455">
        <v>0.5</v>
      </c>
      <c r="G288" s="462">
        <v>21</v>
      </c>
      <c r="H288" s="454">
        <v>96</v>
      </c>
      <c r="I288" s="462">
        <v>0.04</v>
      </c>
      <c r="J288" s="504">
        <v>0.05</v>
      </c>
      <c r="K288" s="504"/>
      <c r="L288" s="504">
        <v>20</v>
      </c>
      <c r="M288" s="505">
        <v>10</v>
      </c>
      <c r="N288" s="506">
        <v>8</v>
      </c>
      <c r="O288" s="504">
        <v>28</v>
      </c>
      <c r="P288" s="505">
        <v>42</v>
      </c>
      <c r="Q288" s="503">
        <v>348</v>
      </c>
      <c r="R288" s="503">
        <v>0.6</v>
      </c>
      <c r="S288" s="503">
        <v>0.05</v>
      </c>
      <c r="T288" s="79">
        <v>63</v>
      </c>
    </row>
    <row r="289" spans="2:20" ht="27" customHeight="1" thickBot="1">
      <c r="B289" s="260"/>
      <c r="C289" s="508" t="s">
        <v>32</v>
      </c>
      <c r="D289" s="509">
        <f>SUM(D286:D288)</f>
        <v>340</v>
      </c>
      <c r="E289" s="510">
        <f>SUM(E286:E288)</f>
        <v>12.78</v>
      </c>
      <c r="F289" s="510">
        <f t="shared" ref="F289:S289" si="74">SUM(F286:F288)</f>
        <v>6.62</v>
      </c>
      <c r="G289" s="510">
        <f t="shared" si="74"/>
        <v>57</v>
      </c>
      <c r="H289" s="510">
        <f t="shared" si="74"/>
        <v>340.2</v>
      </c>
      <c r="I289" s="510">
        <f>SUM(I286:I288)</f>
        <v>0.55249999999999999</v>
      </c>
      <c r="J289" s="510">
        <f t="shared" si="74"/>
        <v>0.47000000000000003</v>
      </c>
      <c r="K289" s="510">
        <f t="shared" si="74"/>
        <v>2.7E-2</v>
      </c>
      <c r="L289" s="510">
        <f t="shared" si="74"/>
        <v>66.430000000000007</v>
      </c>
      <c r="M289" s="510">
        <f t="shared" si="74"/>
        <v>11.76</v>
      </c>
      <c r="N289" s="510">
        <f t="shared" si="74"/>
        <v>235.45</v>
      </c>
      <c r="O289" s="510">
        <f t="shared" si="74"/>
        <v>247.43</v>
      </c>
      <c r="P289" s="510">
        <f t="shared" si="74"/>
        <v>81.900000000000006</v>
      </c>
      <c r="Q289" s="510">
        <f t="shared" si="74"/>
        <v>682.1</v>
      </c>
      <c r="R289" s="510">
        <f t="shared" si="74"/>
        <v>1.3399999999999999</v>
      </c>
      <c r="S289" s="717">
        <f t="shared" si="74"/>
        <v>1.74</v>
      </c>
      <c r="T289" s="52"/>
    </row>
    <row r="290" spans="2:20" ht="21.6" customHeight="1" thickBot="1">
      <c r="B290" s="263"/>
      <c r="C290" s="513" t="s">
        <v>33</v>
      </c>
      <c r="D290" s="718">
        <v>1765</v>
      </c>
      <c r="E290" s="515">
        <f>SUM(E277,E285,E289,)</f>
        <v>72.98</v>
      </c>
      <c r="F290" s="515">
        <f>SUM(F277,F285,F289,)</f>
        <v>53.889999999999993</v>
      </c>
      <c r="G290" s="515">
        <f>SUM(G277,G285,G289,)</f>
        <v>243.06</v>
      </c>
      <c r="H290" s="515">
        <f>H277+H285+H289</f>
        <v>1750.82</v>
      </c>
      <c r="I290" s="515">
        <f t="shared" ref="I290:Q290" si="75">SUM(I277,I285,I289,)</f>
        <v>1.4264999999999999</v>
      </c>
      <c r="J290" s="515">
        <f t="shared" si="75"/>
        <v>2.153</v>
      </c>
      <c r="K290" s="515">
        <f t="shared" si="75"/>
        <v>1.69</v>
      </c>
      <c r="L290" s="515">
        <f t="shared" si="75"/>
        <v>2836.5599999999995</v>
      </c>
      <c r="M290" s="515">
        <f t="shared" si="75"/>
        <v>124.67000000000002</v>
      </c>
      <c r="N290" s="515">
        <f t="shared" si="75"/>
        <v>641.26</v>
      </c>
      <c r="O290" s="515">
        <f t="shared" si="75"/>
        <v>1106.19</v>
      </c>
      <c r="P290" s="515">
        <f t="shared" si="75"/>
        <v>277.04999999999995</v>
      </c>
      <c r="Q290" s="515">
        <f t="shared" si="75"/>
        <v>2999.4599999999996</v>
      </c>
      <c r="R290" s="515">
        <f t="shared" ref="R290" si="76">SUM(R277,R285,R289,)</f>
        <v>14.43</v>
      </c>
      <c r="S290" s="515">
        <f>SUM(S277,S285,S289,)/1000</f>
        <v>0.15425</v>
      </c>
      <c r="T290" s="18"/>
    </row>
    <row r="291" spans="2:20" ht="21.75" customHeight="1" thickBot="1">
      <c r="B291" s="222"/>
      <c r="C291" s="719" t="s">
        <v>34</v>
      </c>
      <c r="D291" s="516"/>
      <c r="E291" s="517">
        <f>E290*100/77</f>
        <v>94.779220779220779</v>
      </c>
      <c r="F291" s="518">
        <f>F290*100/79</f>
        <v>68.215189873417714</v>
      </c>
      <c r="G291" s="518">
        <f>G290*100/335</f>
        <v>72.555223880597012</v>
      </c>
      <c r="H291" s="519">
        <f>H290*100/2350</f>
        <v>74.502978723404254</v>
      </c>
      <c r="I291" s="661">
        <f>I290*100/1.2</f>
        <v>118.87499999999999</v>
      </c>
      <c r="J291" s="522">
        <f>J290*100/1.4</f>
        <v>153.78571428571431</v>
      </c>
      <c r="K291" s="711">
        <f>K290*100/10</f>
        <v>16.899999999999999</v>
      </c>
      <c r="L291" s="522">
        <f>L290*100/700</f>
        <v>405.22285714285704</v>
      </c>
      <c r="M291" s="521">
        <f>M290*100/60</f>
        <v>207.78333333333336</v>
      </c>
      <c r="N291" s="521">
        <f>N290*100/1100</f>
        <v>58.296363636363637</v>
      </c>
      <c r="O291" s="711">
        <f>O290*100/1100</f>
        <v>100.56272727272727</v>
      </c>
      <c r="P291" s="522">
        <f>P290*100/250</f>
        <v>110.81999999999998</v>
      </c>
      <c r="Q291" s="520">
        <f>Q290*100/1100</f>
        <v>272.67818181818177</v>
      </c>
      <c r="R291" s="661">
        <f>R290*100/12</f>
        <v>120.25</v>
      </c>
      <c r="S291" s="520">
        <f>S290*100/0.1</f>
        <v>154.25</v>
      </c>
      <c r="T291" s="18"/>
    </row>
    <row r="292" spans="2:20">
      <c r="B292" s="241"/>
      <c r="C292" s="690"/>
      <c r="D292" s="485"/>
      <c r="E292" s="485"/>
      <c r="F292" s="485"/>
      <c r="G292" s="485"/>
      <c r="H292" s="485"/>
      <c r="I292" s="485"/>
      <c r="J292" s="485"/>
      <c r="K292" s="485"/>
      <c r="L292" s="485"/>
      <c r="M292" s="485"/>
      <c r="N292" s="485"/>
      <c r="O292" s="485"/>
      <c r="P292" s="485"/>
      <c r="Q292" s="485"/>
      <c r="R292" s="485"/>
      <c r="S292" s="485"/>
      <c r="T292" s="18"/>
    </row>
    <row r="293" spans="2:20" ht="15.75" thickBot="1">
      <c r="B293" s="241"/>
      <c r="C293" s="690"/>
      <c r="D293" s="485"/>
      <c r="E293" s="485"/>
      <c r="F293" s="485"/>
      <c r="G293" s="485"/>
      <c r="H293" s="485"/>
      <c r="I293" s="485"/>
      <c r="J293" s="485"/>
      <c r="K293" s="485"/>
      <c r="L293" s="485"/>
      <c r="M293" s="485"/>
      <c r="N293" s="485"/>
      <c r="O293" s="485"/>
      <c r="P293" s="485"/>
      <c r="Q293" s="485"/>
      <c r="R293" s="485"/>
      <c r="S293" s="485"/>
      <c r="T293" s="18"/>
    </row>
    <row r="294" spans="2:20" ht="15" customHeight="1" thickBot="1">
      <c r="B294" s="976" t="s">
        <v>1</v>
      </c>
      <c r="C294" s="965" t="s">
        <v>2</v>
      </c>
      <c r="D294" s="965" t="s">
        <v>212</v>
      </c>
      <c r="E294" s="959" t="s">
        <v>199</v>
      </c>
      <c r="F294" s="960"/>
      <c r="G294" s="961"/>
      <c r="H294" s="965" t="s">
        <v>211</v>
      </c>
      <c r="I294" s="959" t="s">
        <v>200</v>
      </c>
      <c r="J294" s="960"/>
      <c r="K294" s="960"/>
      <c r="L294" s="960"/>
      <c r="M294" s="961"/>
      <c r="N294" s="959" t="s">
        <v>205</v>
      </c>
      <c r="O294" s="960"/>
      <c r="P294" s="960"/>
      <c r="Q294" s="960"/>
      <c r="R294" s="960"/>
      <c r="S294" s="961"/>
      <c r="T294" s="971" t="s">
        <v>3</v>
      </c>
    </row>
    <row r="295" spans="2:20" ht="29.25" thickBot="1">
      <c r="B295" s="977"/>
      <c r="C295" s="966"/>
      <c r="D295" s="966"/>
      <c r="E295" s="509" t="s">
        <v>4</v>
      </c>
      <c r="F295" s="509" t="s">
        <v>5</v>
      </c>
      <c r="G295" s="509" t="s">
        <v>6</v>
      </c>
      <c r="H295" s="966"/>
      <c r="I295" s="528" t="s">
        <v>201</v>
      </c>
      <c r="J295" s="528" t="s">
        <v>202</v>
      </c>
      <c r="K295" s="528" t="s">
        <v>226</v>
      </c>
      <c r="L295" s="528" t="s">
        <v>203</v>
      </c>
      <c r="M295" s="528" t="s">
        <v>204</v>
      </c>
      <c r="N295" s="528" t="s">
        <v>206</v>
      </c>
      <c r="O295" s="528" t="s">
        <v>207</v>
      </c>
      <c r="P295" s="528" t="s">
        <v>209</v>
      </c>
      <c r="Q295" s="528" t="s">
        <v>210</v>
      </c>
      <c r="R295" s="528" t="s">
        <v>208</v>
      </c>
      <c r="S295" s="528" t="s">
        <v>213</v>
      </c>
      <c r="T295" s="972"/>
    </row>
    <row r="296" spans="2:20">
      <c r="B296" s="210"/>
      <c r="C296" s="704" t="s">
        <v>101</v>
      </c>
      <c r="D296" s="968"/>
      <c r="E296" s="968"/>
      <c r="F296" s="968"/>
      <c r="G296" s="968"/>
      <c r="H296" s="968"/>
      <c r="I296" s="450"/>
      <c r="J296" s="450"/>
      <c r="K296" s="450"/>
      <c r="L296" s="450"/>
      <c r="M296" s="450"/>
      <c r="N296" s="450"/>
      <c r="O296" s="450"/>
      <c r="P296" s="450"/>
      <c r="Q296" s="450"/>
      <c r="R296" s="450"/>
      <c r="S296" s="450"/>
      <c r="T296" s="973"/>
    </row>
    <row r="297" spans="2:20" ht="15.75" thickBot="1">
      <c r="B297" s="210"/>
      <c r="C297" s="705" t="s">
        <v>149</v>
      </c>
      <c r="D297" s="969"/>
      <c r="E297" s="969"/>
      <c r="F297" s="969"/>
      <c r="G297" s="969"/>
      <c r="H297" s="969"/>
      <c r="I297" s="452"/>
      <c r="J297" s="452"/>
      <c r="K297" s="452"/>
      <c r="L297" s="452"/>
      <c r="M297" s="452"/>
      <c r="N297" s="452"/>
      <c r="O297" s="452"/>
      <c r="P297" s="452"/>
      <c r="Q297" s="452"/>
      <c r="R297" s="452"/>
      <c r="S297" s="452"/>
      <c r="T297" s="974"/>
    </row>
    <row r="298" spans="2:20" ht="16.5" thickBot="1">
      <c r="B298" s="330"/>
      <c r="C298" s="453" t="s">
        <v>64</v>
      </c>
      <c r="D298" s="610" t="s">
        <v>65</v>
      </c>
      <c r="E298" s="462">
        <v>3.14</v>
      </c>
      <c r="F298" s="462">
        <v>7.52</v>
      </c>
      <c r="G298" s="454">
        <v>19.78</v>
      </c>
      <c r="H298" s="472">
        <v>150.97</v>
      </c>
      <c r="I298" s="457">
        <v>6.5000000000000002E-2</v>
      </c>
      <c r="J298" s="457">
        <v>3.2000000000000001E-2</v>
      </c>
      <c r="K298" s="465">
        <v>0.13</v>
      </c>
      <c r="L298" s="459">
        <v>45</v>
      </c>
      <c r="M298" s="611"/>
      <c r="N298" s="459">
        <v>11.2</v>
      </c>
      <c r="O298" s="611">
        <v>37</v>
      </c>
      <c r="P298" s="459">
        <v>13.2</v>
      </c>
      <c r="Q298" s="611">
        <v>55.4</v>
      </c>
      <c r="R298" s="459">
        <v>0.82</v>
      </c>
      <c r="S298" s="460">
        <v>15.44</v>
      </c>
      <c r="T298" s="8">
        <v>1</v>
      </c>
    </row>
    <row r="299" spans="2:20" ht="16.5" thickBot="1">
      <c r="B299" s="238"/>
      <c r="C299" s="461" t="s">
        <v>150</v>
      </c>
      <c r="D299" s="455" t="s">
        <v>38</v>
      </c>
      <c r="E299" s="482">
        <v>15.65</v>
      </c>
      <c r="F299" s="720">
        <v>12.7</v>
      </c>
      <c r="G299" s="721">
        <v>26.2</v>
      </c>
      <c r="H299" s="482">
        <v>282</v>
      </c>
      <c r="I299" s="464">
        <v>6.3E-2</v>
      </c>
      <c r="J299" s="465">
        <v>0.21</v>
      </c>
      <c r="K299" s="466">
        <v>0.28299999999999997</v>
      </c>
      <c r="L299" s="465">
        <v>294.2</v>
      </c>
      <c r="M299" s="466">
        <v>0.48</v>
      </c>
      <c r="N299" s="465">
        <v>174.2</v>
      </c>
      <c r="O299" s="466">
        <v>190.1</v>
      </c>
      <c r="P299" s="465">
        <v>30.6</v>
      </c>
      <c r="Q299" s="466">
        <v>169.41</v>
      </c>
      <c r="R299" s="465">
        <v>0.7</v>
      </c>
      <c r="S299" s="467">
        <v>10.9</v>
      </c>
      <c r="T299" s="8">
        <v>39</v>
      </c>
    </row>
    <row r="300" spans="2:20" ht="16.5" customHeight="1" thickBot="1">
      <c r="B300" s="238" t="s">
        <v>54</v>
      </c>
      <c r="C300" s="461" t="s">
        <v>55</v>
      </c>
      <c r="D300" s="472">
        <v>200</v>
      </c>
      <c r="E300" s="579">
        <v>3.1</v>
      </c>
      <c r="F300" s="580">
        <v>3</v>
      </c>
      <c r="G300" s="580">
        <v>14.3</v>
      </c>
      <c r="H300" s="580">
        <v>95</v>
      </c>
      <c r="I300" s="581">
        <v>0.03</v>
      </c>
      <c r="J300" s="581">
        <v>0.13</v>
      </c>
      <c r="K300" s="581"/>
      <c r="L300" s="581">
        <v>13.29</v>
      </c>
      <c r="M300" s="581">
        <v>0.52</v>
      </c>
      <c r="N300" s="581">
        <v>111</v>
      </c>
      <c r="O300" s="581">
        <v>107</v>
      </c>
      <c r="P300" s="581">
        <v>30.7</v>
      </c>
      <c r="Q300" s="582">
        <v>184</v>
      </c>
      <c r="R300" s="583">
        <v>1.1000000000000001</v>
      </c>
      <c r="S300" s="581">
        <v>9</v>
      </c>
      <c r="T300" s="79">
        <v>75</v>
      </c>
    </row>
    <row r="301" spans="2:20" ht="15.75" thickBot="1">
      <c r="B301" s="238"/>
      <c r="C301" s="461" t="s">
        <v>16</v>
      </c>
      <c r="D301" s="485">
        <v>30</v>
      </c>
      <c r="E301" s="486">
        <v>2</v>
      </c>
      <c r="F301" s="487">
        <v>0.36</v>
      </c>
      <c r="G301" s="488">
        <v>15.87</v>
      </c>
      <c r="H301" s="489">
        <v>74.7</v>
      </c>
      <c r="I301" s="454">
        <v>5.0999999999999997E-2</v>
      </c>
      <c r="J301" s="454">
        <v>2.4E-2</v>
      </c>
      <c r="K301" s="485"/>
      <c r="L301" s="454"/>
      <c r="M301" s="485"/>
      <c r="N301" s="454">
        <v>8.6999999999999993</v>
      </c>
      <c r="O301" s="485">
        <v>45</v>
      </c>
      <c r="P301" s="454">
        <v>14.1</v>
      </c>
      <c r="Q301" s="485">
        <v>70.5</v>
      </c>
      <c r="R301" s="490">
        <v>1.17</v>
      </c>
      <c r="S301" s="472">
        <v>15.3</v>
      </c>
      <c r="T301" s="9">
        <v>90</v>
      </c>
    </row>
    <row r="302" spans="2:20" ht="15.75" thickBot="1">
      <c r="B302" s="238"/>
      <c r="C302" s="471" t="s">
        <v>92</v>
      </c>
      <c r="D302" s="462">
        <v>100</v>
      </c>
      <c r="E302" s="454">
        <v>0.8</v>
      </c>
      <c r="F302" s="454">
        <v>0.2</v>
      </c>
      <c r="G302" s="454">
        <v>7.5</v>
      </c>
      <c r="H302" s="455">
        <v>38</v>
      </c>
      <c r="I302" s="462">
        <v>0.06</v>
      </c>
      <c r="J302" s="454">
        <v>0.03</v>
      </c>
      <c r="K302" s="472"/>
      <c r="L302" s="472">
        <v>10</v>
      </c>
      <c r="M302" s="472">
        <v>38</v>
      </c>
      <c r="N302" s="472">
        <v>35</v>
      </c>
      <c r="O302" s="472">
        <v>17</v>
      </c>
      <c r="P302" s="472">
        <v>11</v>
      </c>
      <c r="Q302" s="455">
        <v>155</v>
      </c>
      <c r="R302" s="454">
        <v>0.1</v>
      </c>
      <c r="S302" s="472">
        <v>0.26</v>
      </c>
      <c r="T302" s="8">
        <v>63</v>
      </c>
    </row>
    <row r="303" spans="2:20" ht="21.6" customHeight="1" thickBot="1">
      <c r="B303" s="230" t="s">
        <v>17</v>
      </c>
      <c r="C303" s="474" t="s">
        <v>18</v>
      </c>
      <c r="D303" s="475">
        <v>535</v>
      </c>
      <c r="E303" s="492">
        <f>SUM(E298:E302)</f>
        <v>24.69</v>
      </c>
      <c r="F303" s="492">
        <f>SUM(F298:F302)</f>
        <v>23.779999999999998</v>
      </c>
      <c r="G303" s="492">
        <f>SUM(G298:G302)</f>
        <v>83.65</v>
      </c>
      <c r="H303" s="562">
        <f>SUM(H298:H302)</f>
        <v>640.67000000000007</v>
      </c>
      <c r="I303" s="491">
        <f t="shared" ref="I303:Q303" si="77">SUM(I298:I302)</f>
        <v>0.26900000000000002</v>
      </c>
      <c r="J303" s="492">
        <f t="shared" si="77"/>
        <v>0.42600000000000005</v>
      </c>
      <c r="K303" s="492">
        <f t="shared" si="77"/>
        <v>0.41299999999999998</v>
      </c>
      <c r="L303" s="492">
        <f t="shared" si="77"/>
        <v>362.49</v>
      </c>
      <c r="M303" s="492">
        <f t="shared" si="77"/>
        <v>39</v>
      </c>
      <c r="N303" s="492">
        <f t="shared" si="77"/>
        <v>340.09999999999997</v>
      </c>
      <c r="O303" s="492">
        <f t="shared" si="77"/>
        <v>396.1</v>
      </c>
      <c r="P303" s="492">
        <f t="shared" si="77"/>
        <v>99.6</v>
      </c>
      <c r="Q303" s="492">
        <f t="shared" si="77"/>
        <v>634.30999999999995</v>
      </c>
      <c r="R303" s="491">
        <f t="shared" ref="R303" si="78">SUM(R298:R302)</f>
        <v>3.89</v>
      </c>
      <c r="S303" s="491">
        <f t="shared" ref="S303" si="79">SUM(S298:S302)</f>
        <v>50.9</v>
      </c>
      <c r="T303" s="27"/>
    </row>
    <row r="304" spans="2:20" s="28" customFormat="1" ht="30.75" thickBot="1">
      <c r="B304" s="233"/>
      <c r="C304" s="722" t="s">
        <v>217</v>
      </c>
      <c r="D304" s="723">
        <v>100</v>
      </c>
      <c r="E304" s="484">
        <v>1.1000000000000001</v>
      </c>
      <c r="F304" s="484">
        <v>5.2</v>
      </c>
      <c r="G304" s="484">
        <v>7.1</v>
      </c>
      <c r="H304" s="724">
        <v>79.5</v>
      </c>
      <c r="I304" s="464">
        <v>1.4E-2</v>
      </c>
      <c r="J304" s="465">
        <v>2.7E-2</v>
      </c>
      <c r="K304" s="466"/>
      <c r="L304" s="465">
        <v>10.93</v>
      </c>
      <c r="M304" s="466">
        <v>3.78</v>
      </c>
      <c r="N304" s="465">
        <v>25</v>
      </c>
      <c r="O304" s="466">
        <v>27.65</v>
      </c>
      <c r="P304" s="465">
        <v>13.2</v>
      </c>
      <c r="Q304" s="466">
        <v>176.94</v>
      </c>
      <c r="R304" s="465">
        <v>1.02</v>
      </c>
      <c r="S304" s="467">
        <v>3.61</v>
      </c>
      <c r="T304" s="30">
        <v>12</v>
      </c>
    </row>
    <row r="305" spans="2:20" ht="16.5" thickBot="1">
      <c r="B305" s="233"/>
      <c r="C305" s="725" t="s">
        <v>151</v>
      </c>
      <c r="D305" s="455">
        <v>200</v>
      </c>
      <c r="E305" s="468">
        <v>5.12</v>
      </c>
      <c r="F305" s="469">
        <v>5.78</v>
      </c>
      <c r="G305" s="469">
        <v>10.76</v>
      </c>
      <c r="H305" s="478">
        <v>115.58</v>
      </c>
      <c r="I305" s="479">
        <v>3.7999999999999999E-2</v>
      </c>
      <c r="J305" s="478">
        <v>3.7999999999999999E-2</v>
      </c>
      <c r="K305" s="479"/>
      <c r="L305" s="478">
        <v>106.46</v>
      </c>
      <c r="M305" s="479">
        <v>6.42</v>
      </c>
      <c r="N305" s="478">
        <v>27.4</v>
      </c>
      <c r="O305" s="479">
        <v>52.4</v>
      </c>
      <c r="P305" s="478">
        <v>14.6</v>
      </c>
      <c r="Q305" s="479">
        <v>199.6</v>
      </c>
      <c r="R305" s="470">
        <v>0.56000000000000005</v>
      </c>
      <c r="S305" s="470">
        <v>15.26</v>
      </c>
      <c r="T305" s="34">
        <v>25</v>
      </c>
    </row>
    <row r="306" spans="2:20" ht="16.5" customHeight="1" thickBot="1">
      <c r="B306" s="238" t="s">
        <v>22</v>
      </c>
      <c r="C306" s="461" t="s">
        <v>152</v>
      </c>
      <c r="D306" s="455">
        <v>100</v>
      </c>
      <c r="E306" s="462">
        <v>15.4</v>
      </c>
      <c r="F306" s="462">
        <v>9.6999999999999993</v>
      </c>
      <c r="G306" s="462">
        <v>6.5</v>
      </c>
      <c r="H306" s="462">
        <v>175</v>
      </c>
      <c r="I306" s="464">
        <v>8.2000000000000003E-2</v>
      </c>
      <c r="J306" s="465">
        <v>8.3000000000000004E-2</v>
      </c>
      <c r="K306" s="466"/>
      <c r="L306" s="465">
        <v>5.76</v>
      </c>
      <c r="M306" s="466">
        <v>0.75</v>
      </c>
      <c r="N306" s="465">
        <v>9.6300000000000008</v>
      </c>
      <c r="O306" s="466">
        <v>128.19999999999999</v>
      </c>
      <c r="P306" s="465">
        <v>18.8</v>
      </c>
      <c r="Q306" s="466">
        <v>245.45</v>
      </c>
      <c r="R306" s="465">
        <v>1.95</v>
      </c>
      <c r="S306" s="467">
        <v>4.9800000000000004</v>
      </c>
      <c r="T306" s="9">
        <v>47</v>
      </c>
    </row>
    <row r="307" spans="2:20" ht="15.75" thickBot="1">
      <c r="B307" s="238"/>
      <c r="C307" s="461" t="s">
        <v>98</v>
      </c>
      <c r="D307" s="500">
        <v>150</v>
      </c>
      <c r="E307" s="500">
        <v>4.2</v>
      </c>
      <c r="F307" s="494">
        <v>5</v>
      </c>
      <c r="G307" s="499">
        <v>22.3</v>
      </c>
      <c r="H307" s="501">
        <v>151</v>
      </c>
      <c r="I307" s="500">
        <v>0.21</v>
      </c>
      <c r="J307" s="494">
        <v>0.12</v>
      </c>
      <c r="K307" s="501">
        <v>5.1999999999999998E-2</v>
      </c>
      <c r="L307" s="494">
        <v>27.5</v>
      </c>
      <c r="M307" s="501"/>
      <c r="N307" s="494">
        <v>14</v>
      </c>
      <c r="O307" s="501">
        <v>180</v>
      </c>
      <c r="P307" s="494">
        <v>120</v>
      </c>
      <c r="Q307" s="494">
        <v>219</v>
      </c>
      <c r="R307" s="499">
        <v>4</v>
      </c>
      <c r="S307" s="499">
        <v>2.2999999999999998</v>
      </c>
      <c r="T307" s="19">
        <v>55</v>
      </c>
    </row>
    <row r="308" spans="2:20" ht="15.75" thickBot="1">
      <c r="B308" s="238"/>
      <c r="C308" s="471" t="s">
        <v>86</v>
      </c>
      <c r="D308" s="454">
        <v>200</v>
      </c>
      <c r="E308" s="626">
        <v>0.1</v>
      </c>
      <c r="F308" s="615" t="s">
        <v>87</v>
      </c>
      <c r="G308" s="615">
        <v>23.7</v>
      </c>
      <c r="H308" s="625">
        <v>95</v>
      </c>
      <c r="I308" s="596"/>
      <c r="J308" s="625"/>
      <c r="K308" s="596"/>
      <c r="L308" s="625"/>
      <c r="M308" s="596">
        <v>1.2</v>
      </c>
      <c r="N308" s="625">
        <v>4.8</v>
      </c>
      <c r="O308" s="596">
        <v>5.9</v>
      </c>
      <c r="P308" s="616">
        <v>2.61</v>
      </c>
      <c r="Q308" s="625">
        <v>21</v>
      </c>
      <c r="R308" s="596">
        <v>0.13</v>
      </c>
      <c r="S308" s="596">
        <v>0.01</v>
      </c>
      <c r="T308" s="34">
        <v>68</v>
      </c>
    </row>
    <row r="309" spans="2:20" ht="15.75" thickBot="1">
      <c r="B309" s="970"/>
      <c r="C309" s="461" t="s">
        <v>25</v>
      </c>
      <c r="D309" s="455">
        <v>50</v>
      </c>
      <c r="E309" s="456">
        <v>4</v>
      </c>
      <c r="F309" s="455">
        <v>0.5</v>
      </c>
      <c r="G309" s="456">
        <v>23</v>
      </c>
      <c r="H309" s="472">
        <v>112.5</v>
      </c>
      <c r="I309" s="472">
        <v>5.5E-2</v>
      </c>
      <c r="J309" s="472">
        <v>1.4999999999999999E-2</v>
      </c>
      <c r="K309" s="472"/>
      <c r="L309" s="472"/>
      <c r="M309" s="472"/>
      <c r="N309" s="472">
        <v>10</v>
      </c>
      <c r="O309" s="472">
        <v>32.5</v>
      </c>
      <c r="P309" s="472">
        <v>7</v>
      </c>
      <c r="Q309" s="455">
        <v>46.5</v>
      </c>
      <c r="R309" s="454">
        <v>0.55000000000000004</v>
      </c>
      <c r="S309" s="472">
        <v>19.3</v>
      </c>
      <c r="T309" s="8">
        <v>89</v>
      </c>
    </row>
    <row r="310" spans="2:20" ht="15.75" thickBot="1">
      <c r="B310" s="970"/>
      <c r="C310" s="471" t="s">
        <v>16</v>
      </c>
      <c r="D310" s="485">
        <v>30</v>
      </c>
      <c r="E310" s="486">
        <v>2</v>
      </c>
      <c r="F310" s="487">
        <v>0.36</v>
      </c>
      <c r="G310" s="488">
        <v>15.87</v>
      </c>
      <c r="H310" s="489">
        <v>74.7</v>
      </c>
      <c r="I310" s="454">
        <v>5.0999999999999997E-2</v>
      </c>
      <c r="J310" s="454">
        <v>2.4E-2</v>
      </c>
      <c r="K310" s="485"/>
      <c r="L310" s="454"/>
      <c r="M310" s="485"/>
      <c r="N310" s="454">
        <v>8.6999999999999993</v>
      </c>
      <c r="O310" s="485">
        <v>45</v>
      </c>
      <c r="P310" s="454">
        <v>14.1</v>
      </c>
      <c r="Q310" s="485">
        <v>70.5</v>
      </c>
      <c r="R310" s="490">
        <v>1.17</v>
      </c>
      <c r="S310" s="472">
        <v>15.3</v>
      </c>
      <c r="T310" s="9">
        <v>90</v>
      </c>
    </row>
    <row r="311" spans="2:20" ht="23.45" customHeight="1" thickBot="1">
      <c r="B311" s="198"/>
      <c r="C311" s="474" t="s">
        <v>26</v>
      </c>
      <c r="D311" s="617">
        <v>830</v>
      </c>
      <c r="E311" s="618">
        <f>SUM(SUM(E304:E310))</f>
        <v>31.92</v>
      </c>
      <c r="F311" s="619">
        <f>SUM(SUM(F304:F310))</f>
        <v>26.54</v>
      </c>
      <c r="G311" s="620">
        <f>SUM(SUM(G304:G310))</f>
        <v>109.23</v>
      </c>
      <c r="H311" s="700">
        <f>SUM(SUM(H304:H310))</f>
        <v>803.28</v>
      </c>
      <c r="I311" s="618">
        <f t="shared" ref="I311:Q311" si="80">SUM(SUM(I304:I310))</f>
        <v>0.44999999999999996</v>
      </c>
      <c r="J311" s="618">
        <f t="shared" si="80"/>
        <v>0.30700000000000005</v>
      </c>
      <c r="K311" s="618">
        <f t="shared" si="80"/>
        <v>5.1999999999999998E-2</v>
      </c>
      <c r="L311" s="618">
        <f t="shared" si="80"/>
        <v>150.64999999999998</v>
      </c>
      <c r="M311" s="618">
        <f t="shared" si="80"/>
        <v>12.149999999999999</v>
      </c>
      <c r="N311" s="618">
        <f t="shared" si="80"/>
        <v>99.53</v>
      </c>
      <c r="O311" s="618">
        <f t="shared" si="80"/>
        <v>471.65</v>
      </c>
      <c r="P311" s="618">
        <f t="shared" si="80"/>
        <v>190.31</v>
      </c>
      <c r="Q311" s="618">
        <f t="shared" si="80"/>
        <v>978.99</v>
      </c>
      <c r="R311" s="618">
        <f t="shared" ref="R311" si="81">SUM(SUM(R304:R310))</f>
        <v>9.3800000000000008</v>
      </c>
      <c r="S311" s="618">
        <f t="shared" ref="S311" si="82">SUM(SUM(S304:S310))</f>
        <v>60.760000000000005</v>
      </c>
      <c r="T311" s="8"/>
    </row>
    <row r="312" spans="2:20" ht="16.5" thickBot="1">
      <c r="B312" s="220"/>
      <c r="C312" s="471" t="s">
        <v>153</v>
      </c>
      <c r="D312" s="616">
        <v>36</v>
      </c>
      <c r="E312" s="579">
        <v>2.5</v>
      </c>
      <c r="F312" s="580">
        <v>2.5</v>
      </c>
      <c r="G312" s="580">
        <v>14.6</v>
      </c>
      <c r="H312" s="663">
        <v>90.6</v>
      </c>
      <c r="I312" s="464">
        <v>3.6999999999999998E-2</v>
      </c>
      <c r="J312" s="465">
        <v>2.1000000000000001E-2</v>
      </c>
      <c r="K312" s="466">
        <v>9.4E-2</v>
      </c>
      <c r="L312" s="465">
        <v>6.83</v>
      </c>
      <c r="M312" s="466">
        <v>1.45</v>
      </c>
      <c r="N312" s="465">
        <v>11.55</v>
      </c>
      <c r="O312" s="466">
        <v>23.5</v>
      </c>
      <c r="P312" s="465">
        <v>5.25</v>
      </c>
      <c r="Q312" s="466">
        <v>62.6</v>
      </c>
      <c r="R312" s="465">
        <v>0.33</v>
      </c>
      <c r="S312" s="467">
        <v>1.1499999999999999</v>
      </c>
      <c r="T312" s="34">
        <v>86</v>
      </c>
    </row>
    <row r="313" spans="2:20" ht="17.25" customHeight="1" thickBot="1">
      <c r="B313" s="223" t="s">
        <v>61</v>
      </c>
      <c r="C313" s="461" t="s">
        <v>14</v>
      </c>
      <c r="D313" s="462" t="s">
        <v>15</v>
      </c>
      <c r="E313" s="468">
        <v>0.2</v>
      </c>
      <c r="F313" s="469">
        <v>0.01</v>
      </c>
      <c r="G313" s="469">
        <v>9.9</v>
      </c>
      <c r="H313" s="470">
        <v>41</v>
      </c>
      <c r="I313" s="464">
        <v>1E-3</v>
      </c>
      <c r="J313" s="465">
        <v>8.9999999999999998E-4</v>
      </c>
      <c r="K313" s="466"/>
      <c r="L313" s="465">
        <v>0.05</v>
      </c>
      <c r="M313" s="466">
        <v>2.2000000000000002</v>
      </c>
      <c r="N313" s="465">
        <v>15.8</v>
      </c>
      <c r="O313" s="466">
        <v>8</v>
      </c>
      <c r="P313" s="465">
        <v>6</v>
      </c>
      <c r="Q313" s="466">
        <v>33.700000000000003</v>
      </c>
      <c r="R313" s="465">
        <v>0.78</v>
      </c>
      <c r="S313" s="467">
        <v>5.0000000000000001E-3</v>
      </c>
      <c r="T313" s="8">
        <v>73</v>
      </c>
    </row>
    <row r="314" spans="2:20" ht="15.75" thickBot="1">
      <c r="B314" s="223"/>
      <c r="C314" s="461" t="s">
        <v>50</v>
      </c>
      <c r="D314" s="462">
        <v>200</v>
      </c>
      <c r="E314" s="462">
        <v>1</v>
      </c>
      <c r="F314" s="454">
        <v>0.2</v>
      </c>
      <c r="G314" s="472">
        <v>23.5</v>
      </c>
      <c r="H314" s="472">
        <v>100</v>
      </c>
      <c r="I314" s="472">
        <v>0.04</v>
      </c>
      <c r="J314" s="472">
        <v>0.08</v>
      </c>
      <c r="K314" s="472"/>
      <c r="L314" s="472">
        <v>100</v>
      </c>
      <c r="M314" s="472">
        <v>12</v>
      </c>
      <c r="N314" s="472">
        <v>10</v>
      </c>
      <c r="O314" s="472">
        <v>30</v>
      </c>
      <c r="P314" s="472">
        <v>24</v>
      </c>
      <c r="Q314" s="472">
        <v>240</v>
      </c>
      <c r="R314" s="454">
        <v>1.5</v>
      </c>
      <c r="S314" s="455"/>
      <c r="T314" s="8">
        <v>79</v>
      </c>
    </row>
    <row r="315" spans="2:20" ht="21" customHeight="1" thickBot="1">
      <c r="B315" s="260"/>
      <c r="C315" s="508" t="s">
        <v>32</v>
      </c>
      <c r="D315" s="475">
        <v>448</v>
      </c>
      <c r="E315" s="491">
        <f>SUM(E312:E314)</f>
        <v>3.7</v>
      </c>
      <c r="F315" s="491">
        <f>SUM(F312:F314)</f>
        <v>2.71</v>
      </c>
      <c r="G315" s="491">
        <f>SUM(G312:G314)</f>
        <v>48</v>
      </c>
      <c r="H315" s="491">
        <f>SUM(H312:H314)</f>
        <v>231.6</v>
      </c>
      <c r="I315" s="491">
        <f t="shared" ref="I315:Q315" si="83">SUM(I312:I314)</f>
        <v>7.8E-2</v>
      </c>
      <c r="J315" s="491">
        <f t="shared" si="83"/>
        <v>0.1019</v>
      </c>
      <c r="K315" s="491">
        <f t="shared" si="83"/>
        <v>9.4E-2</v>
      </c>
      <c r="L315" s="491">
        <f t="shared" si="83"/>
        <v>106.88</v>
      </c>
      <c r="M315" s="491">
        <f t="shared" si="83"/>
        <v>15.65</v>
      </c>
      <c r="N315" s="491">
        <f t="shared" si="83"/>
        <v>37.35</v>
      </c>
      <c r="O315" s="491">
        <f t="shared" si="83"/>
        <v>61.5</v>
      </c>
      <c r="P315" s="491">
        <f t="shared" si="83"/>
        <v>35.25</v>
      </c>
      <c r="Q315" s="491">
        <f t="shared" si="83"/>
        <v>336.3</v>
      </c>
      <c r="R315" s="491">
        <f t="shared" ref="R315" si="84">SUM(R312:R314)</f>
        <v>2.6100000000000003</v>
      </c>
      <c r="S315" s="491">
        <f t="shared" ref="S315" si="85">SUM(S312:S314)</f>
        <v>1.1549999999999998</v>
      </c>
      <c r="T315" s="52"/>
    </row>
    <row r="316" spans="2:20" ht="22.9" customHeight="1" thickBot="1">
      <c r="B316" s="263"/>
      <c r="C316" s="513" t="s">
        <v>33</v>
      </c>
      <c r="D316" s="726">
        <v>1813</v>
      </c>
      <c r="E316" s="633">
        <f>SUM(E303,E311,E315,)</f>
        <v>60.31</v>
      </c>
      <c r="F316" s="633">
        <f>SUM(F303,F311,F315,)</f>
        <v>53.029999999999994</v>
      </c>
      <c r="G316" s="633">
        <f>SUM(G303,G311,G315,)</f>
        <v>240.88</v>
      </c>
      <c r="H316" s="633">
        <f>SUM(H303,H311,H315,)</f>
        <v>1675.55</v>
      </c>
      <c r="I316" s="633">
        <f t="shared" ref="I316:Q316" si="86">SUM(I303,I311,I315,)</f>
        <v>0.79699999999999993</v>
      </c>
      <c r="J316" s="633">
        <f t="shared" si="86"/>
        <v>0.83490000000000009</v>
      </c>
      <c r="K316" s="633">
        <f t="shared" si="86"/>
        <v>0.55899999999999994</v>
      </c>
      <c r="L316" s="633">
        <f t="shared" si="86"/>
        <v>620.02</v>
      </c>
      <c r="M316" s="633">
        <f t="shared" si="86"/>
        <v>66.8</v>
      </c>
      <c r="N316" s="633">
        <f t="shared" si="86"/>
        <v>476.98</v>
      </c>
      <c r="O316" s="633">
        <f t="shared" si="86"/>
        <v>929.25</v>
      </c>
      <c r="P316" s="633">
        <f t="shared" si="86"/>
        <v>325.15999999999997</v>
      </c>
      <c r="Q316" s="633">
        <f t="shared" si="86"/>
        <v>1949.6</v>
      </c>
      <c r="R316" s="633">
        <f t="shared" ref="R316" si="87">SUM(R303,R311,R315,)</f>
        <v>15.880000000000003</v>
      </c>
      <c r="S316" s="633">
        <f>SUM(S303,S311,S315,)/1000</f>
        <v>0.112815</v>
      </c>
      <c r="T316" s="18"/>
    </row>
    <row r="317" spans="2:20" ht="18.75" customHeight="1" thickBot="1">
      <c r="B317" s="386"/>
      <c r="C317" s="634" t="s">
        <v>34</v>
      </c>
      <c r="D317" s="572"/>
      <c r="E317" s="521">
        <f>E316*100/77</f>
        <v>78.324675324675326</v>
      </c>
      <c r="F317" s="573">
        <f>F316*100/79</f>
        <v>67.126582278480996</v>
      </c>
      <c r="G317" s="573">
        <f>G316*100/335</f>
        <v>71.904477611940294</v>
      </c>
      <c r="H317" s="522">
        <f>H316*100/2350</f>
        <v>71.3</v>
      </c>
      <c r="I317" s="661">
        <f>I316*100/1.2</f>
        <v>66.416666666666657</v>
      </c>
      <c r="J317" s="522">
        <f>J316*100/1.4</f>
        <v>59.635714285714293</v>
      </c>
      <c r="K317" s="711">
        <f>K316*100/10</f>
        <v>5.589999999999999</v>
      </c>
      <c r="L317" s="522">
        <f>L316*100/700</f>
        <v>88.574285714285708</v>
      </c>
      <c r="M317" s="521">
        <f>M316*100/60</f>
        <v>111.33333333333333</v>
      </c>
      <c r="N317" s="521">
        <f>N316*100/1100</f>
        <v>43.36181818181818</v>
      </c>
      <c r="O317" s="711">
        <f>O316*100/1100</f>
        <v>84.477272727272734</v>
      </c>
      <c r="P317" s="522">
        <f>P316*100/250</f>
        <v>130.06399999999999</v>
      </c>
      <c r="Q317" s="711">
        <f>Q316*100/1100</f>
        <v>177.23636363636365</v>
      </c>
      <c r="R317" s="661">
        <f>R316*100/12</f>
        <v>132.33333333333334</v>
      </c>
      <c r="S317" s="520">
        <f>S316*100/0.1</f>
        <v>112.81499999999998</v>
      </c>
      <c r="T317" s="18"/>
    </row>
    <row r="318" spans="2:20">
      <c r="B318" s="206"/>
      <c r="C318" s="526"/>
      <c r="D318" s="609"/>
      <c r="E318" s="609"/>
      <c r="F318" s="609"/>
      <c r="G318" s="609"/>
      <c r="H318" s="609"/>
      <c r="I318" s="609"/>
      <c r="J318" s="609"/>
      <c r="K318" s="609"/>
      <c r="L318" s="609"/>
      <c r="M318" s="609"/>
      <c r="N318" s="609"/>
      <c r="O318" s="609"/>
      <c r="P318" s="609"/>
      <c r="Q318" s="609"/>
      <c r="R318" s="609"/>
      <c r="S318" s="609"/>
      <c r="T318" s="18"/>
    </row>
    <row r="319" spans="2:20">
      <c r="B319" s="206"/>
      <c r="C319" s="526"/>
      <c r="D319" s="609"/>
      <c r="E319" s="609"/>
      <c r="F319" s="609"/>
      <c r="G319" s="609"/>
      <c r="H319" s="609"/>
      <c r="I319" s="609"/>
      <c r="J319" s="609"/>
      <c r="K319" s="609"/>
      <c r="L319" s="609"/>
      <c r="M319" s="609"/>
      <c r="N319" s="609"/>
      <c r="O319" s="609"/>
      <c r="P319" s="609"/>
      <c r="Q319" s="609"/>
      <c r="R319" s="609"/>
      <c r="S319" s="609"/>
      <c r="T319" s="18"/>
    </row>
    <row r="320" spans="2:20" ht="19.5" customHeight="1">
      <c r="B320" s="206"/>
      <c r="C320" s="967" t="s">
        <v>197</v>
      </c>
      <c r="D320" s="967"/>
      <c r="E320" s="967"/>
      <c r="F320" s="967"/>
      <c r="G320" s="967"/>
      <c r="H320" s="967"/>
      <c r="I320" s="727"/>
      <c r="J320" s="727"/>
      <c r="K320" s="727"/>
      <c r="L320" s="727"/>
      <c r="M320" s="727"/>
      <c r="N320" s="727"/>
      <c r="O320" s="727"/>
      <c r="P320" s="727"/>
      <c r="Q320" s="727"/>
      <c r="R320" s="727"/>
      <c r="S320" s="727"/>
      <c r="T320" s="18"/>
    </row>
    <row r="321" spans="2:20" ht="15.75" thickBot="1">
      <c r="B321" s="206"/>
      <c r="C321" s="712"/>
      <c r="D321" s="712"/>
      <c r="E321" s="712"/>
      <c r="F321" s="712"/>
      <c r="G321" s="712"/>
      <c r="H321" s="712"/>
      <c r="I321" s="712"/>
      <c r="J321" s="712"/>
      <c r="K321" s="712"/>
      <c r="L321" s="712"/>
      <c r="M321" s="712"/>
      <c r="N321" s="712"/>
      <c r="O321" s="712"/>
      <c r="P321" s="712"/>
      <c r="Q321" s="712"/>
      <c r="R321" s="712"/>
      <c r="S321" s="712"/>
      <c r="T321" s="18"/>
    </row>
    <row r="322" spans="2:20" ht="15.75" customHeight="1" thickBot="1">
      <c r="B322" s="206"/>
      <c r="C322" s="728" t="s">
        <v>154</v>
      </c>
      <c r="D322" s="729" t="s">
        <v>155</v>
      </c>
      <c r="E322" s="729"/>
      <c r="F322" s="730"/>
      <c r="G322" s="728" t="s">
        <v>156</v>
      </c>
      <c r="H322" s="959" t="s">
        <v>200</v>
      </c>
      <c r="I322" s="960"/>
      <c r="J322" s="960"/>
      <c r="K322" s="960"/>
      <c r="L322" s="961"/>
      <c r="M322" s="959" t="s">
        <v>205</v>
      </c>
      <c r="N322" s="960"/>
      <c r="O322" s="960"/>
      <c r="P322" s="960"/>
      <c r="Q322" s="960"/>
      <c r="R322" s="731"/>
      <c r="S322" s="563"/>
      <c r="T322" s="52"/>
    </row>
    <row r="323" spans="2:20" ht="15.75" thickBot="1">
      <c r="B323" s="206"/>
      <c r="C323" s="732" t="s">
        <v>157</v>
      </c>
      <c r="D323" s="718" t="s">
        <v>158</v>
      </c>
      <c r="E323" s="728" t="s">
        <v>159</v>
      </c>
      <c r="F323" s="733" t="s">
        <v>160</v>
      </c>
      <c r="G323" s="734" t="s">
        <v>161</v>
      </c>
      <c r="H323" s="528" t="s">
        <v>201</v>
      </c>
      <c r="I323" s="528" t="s">
        <v>202</v>
      </c>
      <c r="J323" s="528" t="s">
        <v>226</v>
      </c>
      <c r="K323" s="528" t="s">
        <v>203</v>
      </c>
      <c r="L323" s="528" t="s">
        <v>204</v>
      </c>
      <c r="M323" s="528" t="s">
        <v>206</v>
      </c>
      <c r="N323" s="528" t="s">
        <v>207</v>
      </c>
      <c r="O323" s="528" t="s">
        <v>209</v>
      </c>
      <c r="P323" s="528" t="s">
        <v>210</v>
      </c>
      <c r="Q323" s="528" t="s">
        <v>208</v>
      </c>
      <c r="R323" s="528" t="s">
        <v>213</v>
      </c>
      <c r="S323" s="563"/>
      <c r="T323" s="52"/>
    </row>
    <row r="324" spans="2:20" ht="15.75" thickBot="1">
      <c r="B324" s="206"/>
      <c r="C324" s="735" t="s">
        <v>162</v>
      </c>
      <c r="D324" s="515">
        <f t="shared" ref="D324:R324" si="88">E24</f>
        <v>59.629999999999995</v>
      </c>
      <c r="E324" s="515">
        <f t="shared" si="88"/>
        <v>64.11</v>
      </c>
      <c r="F324" s="515">
        <f t="shared" si="88"/>
        <v>208.57</v>
      </c>
      <c r="G324" s="515">
        <f t="shared" si="88"/>
        <v>1652.2</v>
      </c>
      <c r="H324" s="515">
        <f t="shared" si="88"/>
        <v>0.67600000000000005</v>
      </c>
      <c r="I324" s="515">
        <f t="shared" si="88"/>
        <v>0.87590000000000012</v>
      </c>
      <c r="J324" s="515">
        <f t="shared" si="88"/>
        <v>0.95500000000000007</v>
      </c>
      <c r="K324" s="515">
        <f t="shared" si="88"/>
        <v>437.7</v>
      </c>
      <c r="L324" s="515">
        <f t="shared" si="88"/>
        <v>134.88</v>
      </c>
      <c r="M324" s="515">
        <f t="shared" si="88"/>
        <v>764.40000000000009</v>
      </c>
      <c r="N324" s="515">
        <f t="shared" si="88"/>
        <v>1010.0799999999999</v>
      </c>
      <c r="O324" s="515">
        <f t="shared" si="88"/>
        <v>250.13</v>
      </c>
      <c r="P324" s="515">
        <f t="shared" si="88"/>
        <v>2170.59</v>
      </c>
      <c r="Q324" s="515">
        <f t="shared" si="88"/>
        <v>11.59</v>
      </c>
      <c r="R324" s="515">
        <f t="shared" si="88"/>
        <v>0.14189499999999999</v>
      </c>
      <c r="S324" s="563"/>
      <c r="T324" s="52"/>
    </row>
    <row r="325" spans="2:20" ht="15.75" thickBot="1">
      <c r="B325" s="206"/>
      <c r="C325" s="735" t="s">
        <v>163</v>
      </c>
      <c r="D325" s="514">
        <f t="shared" ref="D325:R325" si="89">E51</f>
        <v>61.980000000000004</v>
      </c>
      <c r="E325" s="514">
        <f t="shared" si="89"/>
        <v>56.499999999999993</v>
      </c>
      <c r="F325" s="514">
        <f t="shared" si="89"/>
        <v>214.30999999999997</v>
      </c>
      <c r="G325" s="514">
        <f t="shared" si="89"/>
        <v>1617.66</v>
      </c>
      <c r="H325" s="514">
        <f t="shared" si="89"/>
        <v>1.1358000000000001</v>
      </c>
      <c r="I325" s="514">
        <f t="shared" si="89"/>
        <v>1.0810000000000002</v>
      </c>
      <c r="J325" s="514">
        <f t="shared" si="89"/>
        <v>2.8809999999999998</v>
      </c>
      <c r="K325" s="514">
        <f t="shared" si="89"/>
        <v>579.55000000000007</v>
      </c>
      <c r="L325" s="514">
        <f t="shared" si="89"/>
        <v>108.69499999999999</v>
      </c>
      <c r="M325" s="514">
        <f t="shared" si="89"/>
        <v>508.46999999999997</v>
      </c>
      <c r="N325" s="514">
        <f t="shared" si="89"/>
        <v>979.81000000000006</v>
      </c>
      <c r="O325" s="514">
        <f t="shared" si="89"/>
        <v>246.63</v>
      </c>
      <c r="P325" s="514">
        <f t="shared" si="89"/>
        <v>2603.83</v>
      </c>
      <c r="Q325" s="514">
        <f t="shared" si="89"/>
        <v>15.737000000000002</v>
      </c>
      <c r="R325" s="514">
        <f t="shared" si="89"/>
        <v>0.15303999999999998</v>
      </c>
      <c r="S325" s="563"/>
      <c r="T325" s="52"/>
    </row>
    <row r="326" spans="2:20" ht="18.75" customHeight="1" thickBot="1">
      <c r="B326" s="206"/>
      <c r="C326" s="735" t="s">
        <v>164</v>
      </c>
      <c r="D326" s="514">
        <f t="shared" ref="D326:R326" si="90">E77</f>
        <v>64.760000000000005</v>
      </c>
      <c r="E326" s="514">
        <f t="shared" si="90"/>
        <v>61.080000000000005</v>
      </c>
      <c r="F326" s="514">
        <f t="shared" si="90"/>
        <v>209.64000000000004</v>
      </c>
      <c r="G326" s="514">
        <f t="shared" si="90"/>
        <v>1653.7</v>
      </c>
      <c r="H326" s="514">
        <f t="shared" si="90"/>
        <v>0.7649999999999999</v>
      </c>
      <c r="I326" s="514">
        <f t="shared" si="90"/>
        <v>1.073</v>
      </c>
      <c r="J326" s="514">
        <f t="shared" si="90"/>
        <v>3.8489999999999998</v>
      </c>
      <c r="K326" s="514">
        <f t="shared" si="90"/>
        <v>767.72</v>
      </c>
      <c r="L326" s="514">
        <f t="shared" si="90"/>
        <v>143.495</v>
      </c>
      <c r="M326" s="514">
        <f t="shared" si="90"/>
        <v>707.87300000000005</v>
      </c>
      <c r="N326" s="514">
        <f t="shared" si="90"/>
        <v>1062.2</v>
      </c>
      <c r="O326" s="514">
        <f t="shared" si="90"/>
        <v>340.15</v>
      </c>
      <c r="P326" s="514">
        <f t="shared" si="90"/>
        <v>2947.2139999999999</v>
      </c>
      <c r="Q326" s="514">
        <f t="shared" si="90"/>
        <v>2.0700000000000003</v>
      </c>
      <c r="R326" s="514">
        <f t="shared" si="90"/>
        <v>3.6990000000000002E-2</v>
      </c>
      <c r="S326" s="563"/>
      <c r="T326" s="53"/>
    </row>
    <row r="327" spans="2:20" ht="15.75" thickBot="1">
      <c r="B327" s="206"/>
      <c r="C327" s="735" t="s">
        <v>165</v>
      </c>
      <c r="D327" s="736">
        <f t="shared" ref="D327:R327" si="91">E103</f>
        <v>61.050000000000004</v>
      </c>
      <c r="E327" s="736">
        <f t="shared" si="91"/>
        <v>48.62</v>
      </c>
      <c r="F327" s="736">
        <f t="shared" si="91"/>
        <v>236.67000000000002</v>
      </c>
      <c r="G327" s="736">
        <f t="shared" si="91"/>
        <v>1627.47</v>
      </c>
      <c r="H327" s="736">
        <f t="shared" si="91"/>
        <v>0.80399999999999994</v>
      </c>
      <c r="I327" s="736">
        <f t="shared" si="91"/>
        <v>0.90700000000000003</v>
      </c>
      <c r="J327" s="736">
        <f t="shared" si="91"/>
        <v>2.6199999999999997</v>
      </c>
      <c r="K327" s="736">
        <f t="shared" si="91"/>
        <v>539.71</v>
      </c>
      <c r="L327" s="736">
        <f t="shared" si="91"/>
        <v>180.86699999999996</v>
      </c>
      <c r="M327" s="736">
        <f t="shared" si="91"/>
        <v>563.84</v>
      </c>
      <c r="N327" s="736">
        <f t="shared" si="91"/>
        <v>887.17000000000007</v>
      </c>
      <c r="O327" s="736">
        <f t="shared" si="91"/>
        <v>238.68</v>
      </c>
      <c r="P327" s="736">
        <f t="shared" si="91"/>
        <v>2368.8320000000003</v>
      </c>
      <c r="Q327" s="736">
        <f t="shared" si="91"/>
        <v>14.143000000000001</v>
      </c>
      <c r="R327" s="736">
        <f t="shared" si="91"/>
        <v>0.11858000000000002</v>
      </c>
      <c r="S327" s="563"/>
      <c r="T327" s="28"/>
    </row>
    <row r="328" spans="2:20" ht="15.75" thickBot="1">
      <c r="B328" s="206"/>
      <c r="C328" s="735" t="s">
        <v>166</v>
      </c>
      <c r="D328" s="737">
        <f t="shared" ref="D328:R328" si="92">E130</f>
        <v>47.45</v>
      </c>
      <c r="E328" s="737">
        <f t="shared" si="92"/>
        <v>49.650000000000006</v>
      </c>
      <c r="F328" s="737">
        <f t="shared" si="92"/>
        <v>253.81</v>
      </c>
      <c r="G328" s="737">
        <f t="shared" si="92"/>
        <v>1658.89</v>
      </c>
      <c r="H328" s="737">
        <f t="shared" si="92"/>
        <v>0.62450000000000006</v>
      </c>
      <c r="I328" s="737">
        <f t="shared" si="92"/>
        <v>0.75890000000000002</v>
      </c>
      <c r="J328" s="737">
        <f t="shared" si="92"/>
        <v>0.29700000000000004</v>
      </c>
      <c r="K328" s="737">
        <f t="shared" si="92"/>
        <v>422.78000000000003</v>
      </c>
      <c r="L328" s="737">
        <f t="shared" si="92"/>
        <v>81.94</v>
      </c>
      <c r="M328" s="737">
        <f t="shared" si="92"/>
        <v>511.53999999999996</v>
      </c>
      <c r="N328" s="737">
        <f t="shared" si="92"/>
        <v>856.46</v>
      </c>
      <c r="O328" s="737">
        <f t="shared" si="92"/>
        <v>214.51</v>
      </c>
      <c r="P328" s="737">
        <f t="shared" si="92"/>
        <v>1927.4399999999998</v>
      </c>
      <c r="Q328" s="737">
        <f t="shared" si="92"/>
        <v>10.84</v>
      </c>
      <c r="R328" s="737">
        <f t="shared" si="92"/>
        <v>0.13398500000000002</v>
      </c>
      <c r="S328" s="563"/>
      <c r="T328" s="28"/>
    </row>
    <row r="329" spans="2:20" ht="15.75" thickBot="1">
      <c r="B329" s="28"/>
      <c r="C329" s="735" t="s">
        <v>167</v>
      </c>
      <c r="D329" s="738">
        <f t="shared" ref="D329:R329" si="93">E159</f>
        <v>59.024056799999997</v>
      </c>
      <c r="E329" s="738">
        <f t="shared" si="93"/>
        <v>51.046620799999999</v>
      </c>
      <c r="F329" s="738">
        <f t="shared" si="93"/>
        <v>232.33347000000001</v>
      </c>
      <c r="G329" s="738">
        <f t="shared" si="93"/>
        <v>1627.7000000000003</v>
      </c>
      <c r="H329" s="738">
        <f t="shared" si="93"/>
        <v>1.2174000000000003</v>
      </c>
      <c r="I329" s="738">
        <f t="shared" si="93"/>
        <v>1.4</v>
      </c>
      <c r="J329" s="738">
        <f t="shared" si="93"/>
        <v>0.27700000000000002</v>
      </c>
      <c r="K329" s="738">
        <f t="shared" si="93"/>
        <v>610.28</v>
      </c>
      <c r="L329" s="738">
        <f t="shared" si="93"/>
        <v>136.30099999999999</v>
      </c>
      <c r="M329" s="738">
        <f t="shared" si="93"/>
        <v>530.92999999999995</v>
      </c>
      <c r="N329" s="738">
        <f t="shared" si="93"/>
        <v>1128.3399999999999</v>
      </c>
      <c r="O329" s="738">
        <f t="shared" si="93"/>
        <v>378.95000000000005</v>
      </c>
      <c r="P329" s="738">
        <f t="shared" si="93"/>
        <v>2942.4399999999996</v>
      </c>
      <c r="Q329" s="738">
        <f t="shared" si="93"/>
        <v>18.87</v>
      </c>
      <c r="R329" s="738">
        <f t="shared" si="93"/>
        <v>0.16779999999999998</v>
      </c>
      <c r="S329" s="563"/>
      <c r="T329" s="28"/>
    </row>
    <row r="330" spans="2:20" ht="15.75" thickBot="1">
      <c r="B330" s="28"/>
      <c r="C330" s="739" t="s">
        <v>168</v>
      </c>
      <c r="D330" s="738">
        <f>SUM(D324:D329)</f>
        <v>353.89405679999999</v>
      </c>
      <c r="E330" s="738">
        <f t="shared" ref="E330:R330" si="94">SUM(E324:E329)</f>
        <v>331.00662080000006</v>
      </c>
      <c r="F330" s="738">
        <f t="shared" si="94"/>
        <v>1355.33347</v>
      </c>
      <c r="G330" s="738">
        <f t="shared" si="94"/>
        <v>9837.6200000000008</v>
      </c>
      <c r="H330" s="738">
        <f t="shared" si="94"/>
        <v>5.2227000000000006</v>
      </c>
      <c r="I330" s="738">
        <f t="shared" si="94"/>
        <v>6.0958000000000006</v>
      </c>
      <c r="J330" s="738">
        <f t="shared" si="94"/>
        <v>10.879</v>
      </c>
      <c r="K330" s="738">
        <f t="shared" si="94"/>
        <v>3357.7400000000007</v>
      </c>
      <c r="L330" s="738">
        <f t="shared" si="94"/>
        <v>786.17799999999988</v>
      </c>
      <c r="M330" s="738">
        <f t="shared" si="94"/>
        <v>3587.0529999999999</v>
      </c>
      <c r="N330" s="738">
        <f t="shared" si="94"/>
        <v>5924.06</v>
      </c>
      <c r="O330" s="738">
        <f t="shared" si="94"/>
        <v>1669.05</v>
      </c>
      <c r="P330" s="738">
        <f t="shared" si="94"/>
        <v>14960.346000000001</v>
      </c>
      <c r="Q330" s="738">
        <f t="shared" si="94"/>
        <v>73.250000000000014</v>
      </c>
      <c r="R330" s="738">
        <f t="shared" si="94"/>
        <v>0.7522899999999999</v>
      </c>
      <c r="S330" s="563"/>
      <c r="T330" s="28"/>
    </row>
    <row r="331" spans="2:20" ht="15.75" thickBot="1">
      <c r="B331" s="28"/>
      <c r="C331" s="739" t="s">
        <v>169</v>
      </c>
      <c r="D331" s="740">
        <f>D330/6</f>
        <v>58.982342799999998</v>
      </c>
      <c r="E331" s="740">
        <f t="shared" ref="E331:R331" si="95">E330/6</f>
        <v>55.167770133333342</v>
      </c>
      <c r="F331" s="740">
        <f t="shared" si="95"/>
        <v>225.88891166666667</v>
      </c>
      <c r="G331" s="740">
        <f t="shared" si="95"/>
        <v>1639.6033333333335</v>
      </c>
      <c r="H331" s="740">
        <f t="shared" si="95"/>
        <v>0.87045000000000006</v>
      </c>
      <c r="I331" s="740">
        <f t="shared" si="95"/>
        <v>1.0159666666666667</v>
      </c>
      <c r="J331" s="740">
        <f t="shared" si="95"/>
        <v>1.8131666666666666</v>
      </c>
      <c r="K331" s="740">
        <f t="shared" si="95"/>
        <v>559.62333333333345</v>
      </c>
      <c r="L331" s="740">
        <f t="shared" si="95"/>
        <v>131.02966666666666</v>
      </c>
      <c r="M331" s="740">
        <f t="shared" si="95"/>
        <v>597.84216666666669</v>
      </c>
      <c r="N331" s="740">
        <f t="shared" si="95"/>
        <v>987.34333333333336</v>
      </c>
      <c r="O331" s="740">
        <f t="shared" si="95"/>
        <v>278.17500000000001</v>
      </c>
      <c r="P331" s="740">
        <f t="shared" si="95"/>
        <v>2493.3910000000001</v>
      </c>
      <c r="Q331" s="740">
        <f t="shared" si="95"/>
        <v>12.208333333333336</v>
      </c>
      <c r="R331" s="740">
        <f t="shared" si="95"/>
        <v>0.12538166666666664</v>
      </c>
      <c r="S331" s="563"/>
    </row>
    <row r="332" spans="2:20" ht="15.75" thickBot="1">
      <c r="B332" s="28"/>
      <c r="C332" s="741" t="s">
        <v>34</v>
      </c>
      <c r="D332" s="742">
        <f>D331*100/77</f>
        <v>76.600445194805189</v>
      </c>
      <c r="E332" s="743">
        <f>E331*100/79</f>
        <v>69.832620421940945</v>
      </c>
      <c r="F332" s="743">
        <f>F331*100/335</f>
        <v>67.429525870646771</v>
      </c>
      <c r="G332" s="744">
        <f>G331*100/2350</f>
        <v>69.770354609929086</v>
      </c>
      <c r="H332" s="742">
        <f>H331*100/1.2</f>
        <v>72.537500000000009</v>
      </c>
      <c r="I332" s="742">
        <f>I331*100/1.4</f>
        <v>72.569047619047623</v>
      </c>
      <c r="J332" s="742">
        <f>J331*100/10</f>
        <v>18.131666666666668</v>
      </c>
      <c r="K332" s="742">
        <f>K331*100/700</f>
        <v>79.946190476190495</v>
      </c>
      <c r="L332" s="742">
        <f>L331*100/60</f>
        <v>218.38277777777776</v>
      </c>
      <c r="M332" s="742">
        <f>M331*100/1100</f>
        <v>54.349287878787877</v>
      </c>
      <c r="N332" s="742">
        <f>N331*100/1100</f>
        <v>89.758484848484855</v>
      </c>
      <c r="O332" s="742">
        <f>O331*100/250</f>
        <v>111.27</v>
      </c>
      <c r="P332" s="742">
        <f>P331*100/1100</f>
        <v>226.67190909090908</v>
      </c>
      <c r="Q332" s="742">
        <f>Q331*100/12</f>
        <v>101.73611111111113</v>
      </c>
      <c r="R332" s="742">
        <f>R331*100/0.1</f>
        <v>125.38166666666663</v>
      </c>
      <c r="S332" s="563"/>
    </row>
    <row r="333" spans="2:20" ht="15.75" thickBot="1">
      <c r="B333" s="28"/>
      <c r="C333" s="735" t="s">
        <v>170</v>
      </c>
      <c r="D333" s="737">
        <f>E184</f>
        <v>66.41</v>
      </c>
      <c r="E333" s="737">
        <f>F184</f>
        <v>74.760000000000005</v>
      </c>
      <c r="F333" s="737">
        <f>G184</f>
        <v>191.07999999999998</v>
      </c>
      <c r="G333" s="737">
        <f>H184</f>
        <v>1706.8</v>
      </c>
      <c r="H333" s="737">
        <f t="shared" ref="H333:R333" si="96">I184</f>
        <v>1.3985000000000001</v>
      </c>
      <c r="I333" s="737">
        <f t="shared" si="96"/>
        <v>1.2101999999999999</v>
      </c>
      <c r="J333" s="737">
        <f t="shared" si="96"/>
        <v>3.7230000000000003</v>
      </c>
      <c r="K333" s="737">
        <f t="shared" si="96"/>
        <v>1095.8000000000002</v>
      </c>
      <c r="L333" s="737">
        <f t="shared" si="96"/>
        <v>37.82</v>
      </c>
      <c r="M333" s="737">
        <f t="shared" si="96"/>
        <v>725.25</v>
      </c>
      <c r="N333" s="737">
        <f t="shared" si="96"/>
        <v>1162.3600000000001</v>
      </c>
      <c r="O333" s="737">
        <f t="shared" si="96"/>
        <v>358.96000000000004</v>
      </c>
      <c r="P333" s="737">
        <f t="shared" si="96"/>
        <v>2163.87</v>
      </c>
      <c r="Q333" s="737">
        <f t="shared" si="96"/>
        <v>13.399999999999999</v>
      </c>
      <c r="R333" s="737">
        <f t="shared" si="96"/>
        <v>0.10098100000000002</v>
      </c>
      <c r="S333" s="563"/>
    </row>
    <row r="334" spans="2:20" ht="15.75" thickBot="1">
      <c r="B334" s="28"/>
      <c r="C334" s="735" t="s">
        <v>171</v>
      </c>
      <c r="D334" s="737">
        <f>E210</f>
        <v>56.160000000000004</v>
      </c>
      <c r="E334" s="737">
        <f>F210</f>
        <v>45.53</v>
      </c>
      <c r="F334" s="745">
        <f>G210</f>
        <v>219.53500000000003</v>
      </c>
      <c r="G334" s="737">
        <f>H210</f>
        <v>1518.77</v>
      </c>
      <c r="H334" s="737">
        <f t="shared" ref="H334:R334" si="97">I210</f>
        <v>0.74199999999999999</v>
      </c>
      <c r="I334" s="737">
        <f t="shared" si="97"/>
        <v>0.70100000000000007</v>
      </c>
      <c r="J334" s="737">
        <f t="shared" si="97"/>
        <v>0.28799999999999998</v>
      </c>
      <c r="K334" s="737">
        <f t="shared" si="97"/>
        <v>528.35599999999999</v>
      </c>
      <c r="L334" s="737">
        <f t="shared" si="97"/>
        <v>79.147499999999994</v>
      </c>
      <c r="M334" s="737">
        <f t="shared" si="97"/>
        <v>475.25</v>
      </c>
      <c r="N334" s="737">
        <f t="shared" si="97"/>
        <v>846.76</v>
      </c>
      <c r="O334" s="737">
        <f t="shared" si="97"/>
        <v>214.07</v>
      </c>
      <c r="P334" s="737">
        <f t="shared" si="97"/>
        <v>2169.96</v>
      </c>
      <c r="Q334" s="737">
        <f t="shared" si="97"/>
        <v>12.15</v>
      </c>
      <c r="R334" s="737">
        <f t="shared" si="97"/>
        <v>0.10838</v>
      </c>
      <c r="S334" s="563"/>
      <c r="T334" s="28"/>
    </row>
    <row r="335" spans="2:20" ht="15.75" thickBot="1">
      <c r="B335" s="28"/>
      <c r="C335" s="735" t="s">
        <v>172</v>
      </c>
      <c r="D335" s="737">
        <f>E238</f>
        <v>68.66</v>
      </c>
      <c r="E335" s="737">
        <f>F238</f>
        <v>48.08</v>
      </c>
      <c r="F335" s="737">
        <f>G238</f>
        <v>254.09</v>
      </c>
      <c r="G335" s="737">
        <f>H238</f>
        <v>1717.27</v>
      </c>
      <c r="H335" s="737">
        <f t="shared" ref="H335:R335" si="98">I238</f>
        <v>0.77400000000000002</v>
      </c>
      <c r="I335" s="737">
        <f t="shared" si="98"/>
        <v>0.84289999999999998</v>
      </c>
      <c r="J335" s="737">
        <f t="shared" si="98"/>
        <v>0.93800000000000006</v>
      </c>
      <c r="K335" s="737">
        <f t="shared" si="98"/>
        <v>413.90999999999997</v>
      </c>
      <c r="L335" s="737">
        <f t="shared" si="98"/>
        <v>27.52</v>
      </c>
      <c r="M335" s="737">
        <f t="shared" si="98"/>
        <v>589.31299999999999</v>
      </c>
      <c r="N335" s="737">
        <f t="shared" si="98"/>
        <v>942.29</v>
      </c>
      <c r="O335" s="737">
        <f t="shared" si="98"/>
        <v>244.44</v>
      </c>
      <c r="P335" s="737">
        <f t="shared" si="98"/>
        <v>1871.2439999999999</v>
      </c>
      <c r="Q335" s="737">
        <f t="shared" si="98"/>
        <v>12.808</v>
      </c>
      <c r="R335" s="737">
        <f t="shared" si="98"/>
        <v>0.17999799999999999</v>
      </c>
      <c r="S335" s="563"/>
      <c r="T335" s="28"/>
    </row>
    <row r="336" spans="2:20" ht="15.75" thickBot="1">
      <c r="B336" s="28"/>
      <c r="C336" s="735" t="s">
        <v>173</v>
      </c>
      <c r="D336" s="738">
        <f>E263</f>
        <v>51.279999999999994</v>
      </c>
      <c r="E336" s="738">
        <f>F263</f>
        <v>70.779999999999987</v>
      </c>
      <c r="F336" s="738">
        <f>G263</f>
        <v>211.84</v>
      </c>
      <c r="G336" s="738">
        <f>H263</f>
        <v>1694</v>
      </c>
      <c r="H336" s="738">
        <f t="shared" ref="H336:R336" si="99">I263</f>
        <v>0.77300000000000013</v>
      </c>
      <c r="I336" s="738">
        <f t="shared" si="99"/>
        <v>0.89590000000000014</v>
      </c>
      <c r="J336" s="738">
        <f t="shared" si="99"/>
        <v>1.123</v>
      </c>
      <c r="K336" s="738">
        <f t="shared" si="99"/>
        <v>442.88</v>
      </c>
      <c r="L336" s="738">
        <f t="shared" si="99"/>
        <v>108.69</v>
      </c>
      <c r="M336" s="738">
        <f t="shared" si="99"/>
        <v>705.07</v>
      </c>
      <c r="N336" s="738">
        <f t="shared" si="99"/>
        <v>909.93</v>
      </c>
      <c r="O336" s="738">
        <f t="shared" si="99"/>
        <v>264.8</v>
      </c>
      <c r="P336" s="738">
        <f t="shared" si="99"/>
        <v>2292.64</v>
      </c>
      <c r="Q336" s="738">
        <f t="shared" si="99"/>
        <v>11.040000000000001</v>
      </c>
      <c r="R336" s="738">
        <f t="shared" si="99"/>
        <v>0.11885499999999999</v>
      </c>
      <c r="S336" s="563"/>
      <c r="T336" s="28"/>
    </row>
    <row r="337" spans="2:20" ht="15.75" thickBot="1">
      <c r="B337" s="28"/>
      <c r="C337" s="735" t="s">
        <v>174</v>
      </c>
      <c r="D337" s="514">
        <f>E290</f>
        <v>72.98</v>
      </c>
      <c r="E337" s="514">
        <f>F290</f>
        <v>53.889999999999993</v>
      </c>
      <c r="F337" s="514">
        <f>G290</f>
        <v>243.06</v>
      </c>
      <c r="G337" s="514">
        <f>H290</f>
        <v>1750.82</v>
      </c>
      <c r="H337" s="514">
        <f t="shared" ref="H337:R337" si="100">I290</f>
        <v>1.4264999999999999</v>
      </c>
      <c r="I337" s="514">
        <f t="shared" si="100"/>
        <v>2.153</v>
      </c>
      <c r="J337" s="514">
        <f t="shared" si="100"/>
        <v>1.69</v>
      </c>
      <c r="K337" s="514">
        <f t="shared" si="100"/>
        <v>2836.5599999999995</v>
      </c>
      <c r="L337" s="514">
        <f t="shared" si="100"/>
        <v>124.67000000000002</v>
      </c>
      <c r="M337" s="514">
        <f t="shared" si="100"/>
        <v>641.26</v>
      </c>
      <c r="N337" s="514">
        <f t="shared" si="100"/>
        <v>1106.19</v>
      </c>
      <c r="O337" s="514">
        <f t="shared" si="100"/>
        <v>277.04999999999995</v>
      </c>
      <c r="P337" s="514">
        <f t="shared" si="100"/>
        <v>2999.4599999999996</v>
      </c>
      <c r="Q337" s="514">
        <f t="shared" si="100"/>
        <v>14.43</v>
      </c>
      <c r="R337" s="514">
        <f t="shared" si="100"/>
        <v>0.15425</v>
      </c>
      <c r="S337" s="563"/>
      <c r="T337" s="28"/>
    </row>
    <row r="338" spans="2:20" ht="15.75" thickBot="1">
      <c r="B338" s="28"/>
      <c r="C338" s="735" t="s">
        <v>175</v>
      </c>
      <c r="D338" s="746">
        <f>E316</f>
        <v>60.31</v>
      </c>
      <c r="E338" s="746">
        <f t="shared" ref="E338:F338" si="101">F316</f>
        <v>53.029999999999994</v>
      </c>
      <c r="F338" s="746">
        <f t="shared" si="101"/>
        <v>240.88</v>
      </c>
      <c r="G338" s="746">
        <f>H316</f>
        <v>1675.55</v>
      </c>
      <c r="H338" s="746">
        <f t="shared" ref="H338:R338" si="102">I316</f>
        <v>0.79699999999999993</v>
      </c>
      <c r="I338" s="746">
        <f t="shared" si="102"/>
        <v>0.83490000000000009</v>
      </c>
      <c r="J338" s="746">
        <f t="shared" si="102"/>
        <v>0.55899999999999994</v>
      </c>
      <c r="K338" s="746">
        <f t="shared" si="102"/>
        <v>620.02</v>
      </c>
      <c r="L338" s="746">
        <f t="shared" si="102"/>
        <v>66.8</v>
      </c>
      <c r="M338" s="746">
        <f t="shared" si="102"/>
        <v>476.98</v>
      </c>
      <c r="N338" s="746">
        <f t="shared" si="102"/>
        <v>929.25</v>
      </c>
      <c r="O338" s="746">
        <f t="shared" si="102"/>
        <v>325.15999999999997</v>
      </c>
      <c r="P338" s="746">
        <f t="shared" si="102"/>
        <v>1949.6</v>
      </c>
      <c r="Q338" s="746">
        <f t="shared" si="102"/>
        <v>15.880000000000003</v>
      </c>
      <c r="R338" s="746">
        <f t="shared" si="102"/>
        <v>0.112815</v>
      </c>
      <c r="S338" s="563"/>
      <c r="T338" s="28"/>
    </row>
    <row r="339" spans="2:20" ht="15.75" thickBot="1">
      <c r="B339" s="28"/>
      <c r="C339" s="739" t="s">
        <v>168</v>
      </c>
      <c r="D339" s="747">
        <f>SUM(D333:D338)</f>
        <v>375.8</v>
      </c>
      <c r="E339" s="747">
        <f t="shared" ref="E339:R339" si="103">SUM(E333:E338)</f>
        <v>346.06999999999994</v>
      </c>
      <c r="F339" s="747">
        <f t="shared" si="103"/>
        <v>1360.4850000000001</v>
      </c>
      <c r="G339" s="747">
        <f t="shared" si="103"/>
        <v>10063.209999999999</v>
      </c>
      <c r="H339" s="747">
        <f t="shared" si="103"/>
        <v>5.9110000000000005</v>
      </c>
      <c r="I339" s="747">
        <f t="shared" si="103"/>
        <v>6.637900000000001</v>
      </c>
      <c r="J339" s="747">
        <f t="shared" si="103"/>
        <v>8.3209999999999997</v>
      </c>
      <c r="K339" s="747">
        <f t="shared" si="103"/>
        <v>5937.5259999999998</v>
      </c>
      <c r="L339" s="747">
        <f t="shared" si="103"/>
        <v>444.64750000000004</v>
      </c>
      <c r="M339" s="747">
        <f t="shared" si="103"/>
        <v>3613.123</v>
      </c>
      <c r="N339" s="747">
        <f t="shared" si="103"/>
        <v>5896.78</v>
      </c>
      <c r="O339" s="747">
        <f t="shared" si="103"/>
        <v>1684.48</v>
      </c>
      <c r="P339" s="747">
        <f t="shared" si="103"/>
        <v>13446.773999999999</v>
      </c>
      <c r="Q339" s="747">
        <f t="shared" si="103"/>
        <v>79.707999999999998</v>
      </c>
      <c r="R339" s="747">
        <f t="shared" si="103"/>
        <v>0.77527899999999994</v>
      </c>
      <c r="S339" s="563"/>
      <c r="T339" s="28"/>
    </row>
    <row r="340" spans="2:20" ht="15.75" thickBot="1">
      <c r="B340" s="28"/>
      <c r="C340" s="739" t="s">
        <v>169</v>
      </c>
      <c r="D340" s="748">
        <f>D339/6</f>
        <v>62.633333333333333</v>
      </c>
      <c r="E340" s="748">
        <f t="shared" ref="E340:R340" si="104">E339/6</f>
        <v>57.67833333333332</v>
      </c>
      <c r="F340" s="748">
        <f t="shared" si="104"/>
        <v>226.74750000000003</v>
      </c>
      <c r="G340" s="748">
        <f t="shared" si="104"/>
        <v>1677.2016666666666</v>
      </c>
      <c r="H340" s="748">
        <f t="shared" si="104"/>
        <v>0.98516666666666675</v>
      </c>
      <c r="I340" s="748">
        <f t="shared" si="104"/>
        <v>1.1063166666666668</v>
      </c>
      <c r="J340" s="748">
        <f t="shared" si="104"/>
        <v>1.3868333333333334</v>
      </c>
      <c r="K340" s="748">
        <f t="shared" si="104"/>
        <v>989.58766666666668</v>
      </c>
      <c r="L340" s="748">
        <f t="shared" si="104"/>
        <v>74.107916666666668</v>
      </c>
      <c r="M340" s="748">
        <f t="shared" si="104"/>
        <v>602.18716666666671</v>
      </c>
      <c r="N340" s="748">
        <f t="shared" si="104"/>
        <v>982.79666666666662</v>
      </c>
      <c r="O340" s="748">
        <f t="shared" si="104"/>
        <v>280.74666666666667</v>
      </c>
      <c r="P340" s="748">
        <f t="shared" si="104"/>
        <v>2241.1289999999999</v>
      </c>
      <c r="Q340" s="748">
        <f t="shared" si="104"/>
        <v>13.284666666666666</v>
      </c>
      <c r="R340" s="748">
        <f t="shared" si="104"/>
        <v>0.12921316666666666</v>
      </c>
      <c r="S340" s="563"/>
      <c r="T340" s="28"/>
    </row>
    <row r="341" spans="2:20" ht="15.75" thickBot="1">
      <c r="B341" s="28"/>
      <c r="C341" s="739" t="s">
        <v>34</v>
      </c>
      <c r="D341" s="748">
        <f>D340*100/77</f>
        <v>81.341991341991331</v>
      </c>
      <c r="E341" s="748">
        <f>E340*100/79</f>
        <v>73.010548523206737</v>
      </c>
      <c r="F341" s="748">
        <f>F340*100/335</f>
        <v>67.685820895522397</v>
      </c>
      <c r="G341" s="748">
        <f>G340*100/2350</f>
        <v>71.370283687943257</v>
      </c>
      <c r="H341" s="742">
        <f>H340*100/1.2</f>
        <v>82.097222222222243</v>
      </c>
      <c r="I341" s="742">
        <f>I340*100/1.4</f>
        <v>79.022619047619074</v>
      </c>
      <c r="J341" s="742">
        <f>J340*100/10</f>
        <v>13.868333333333334</v>
      </c>
      <c r="K341" s="742">
        <f>K340*100/700</f>
        <v>141.36966666666666</v>
      </c>
      <c r="L341" s="742">
        <f>L340*100/60</f>
        <v>123.51319444444445</v>
      </c>
      <c r="M341" s="742">
        <f>M340*100/1100</f>
        <v>54.744287878787887</v>
      </c>
      <c r="N341" s="742">
        <f>N340*100/1100</f>
        <v>89.3451515151515</v>
      </c>
      <c r="O341" s="742">
        <f>O340*100/250</f>
        <v>112.29866666666668</v>
      </c>
      <c r="P341" s="742">
        <f>P340*100/1100</f>
        <v>203.739</v>
      </c>
      <c r="Q341" s="742">
        <f>Q340*100/12</f>
        <v>110.70555555555556</v>
      </c>
      <c r="R341" s="742">
        <f>R340*100/0.1</f>
        <v>129.21316666666664</v>
      </c>
      <c r="S341" s="563"/>
      <c r="T341" s="28"/>
    </row>
    <row r="342" spans="2:20" s="71" customFormat="1" ht="15.75" thickBot="1">
      <c r="B342" s="69"/>
      <c r="C342" s="749" t="s">
        <v>176</v>
      </c>
      <c r="D342" s="750">
        <f>D330+D339</f>
        <v>729.6940568</v>
      </c>
      <c r="E342" s="750">
        <f t="shared" ref="E342:R342" si="105">E330+E339</f>
        <v>677.0766208</v>
      </c>
      <c r="F342" s="750">
        <f t="shared" si="105"/>
        <v>2715.8184700000002</v>
      </c>
      <c r="G342" s="750">
        <f t="shared" si="105"/>
        <v>19900.830000000002</v>
      </c>
      <c r="H342" s="750">
        <f t="shared" si="105"/>
        <v>11.133700000000001</v>
      </c>
      <c r="I342" s="750">
        <f t="shared" si="105"/>
        <v>12.733700000000002</v>
      </c>
      <c r="J342" s="750">
        <f t="shared" si="105"/>
        <v>19.2</v>
      </c>
      <c r="K342" s="750">
        <f t="shared" si="105"/>
        <v>9295.2659999999996</v>
      </c>
      <c r="L342" s="750">
        <f t="shared" si="105"/>
        <v>1230.8254999999999</v>
      </c>
      <c r="M342" s="750">
        <f t="shared" si="105"/>
        <v>7200.1759999999995</v>
      </c>
      <c r="N342" s="750">
        <f t="shared" si="105"/>
        <v>11820.84</v>
      </c>
      <c r="O342" s="750">
        <f t="shared" si="105"/>
        <v>3353.5299999999997</v>
      </c>
      <c r="P342" s="750">
        <f t="shared" si="105"/>
        <v>28407.120000000003</v>
      </c>
      <c r="Q342" s="750">
        <f t="shared" si="105"/>
        <v>152.95800000000003</v>
      </c>
      <c r="R342" s="750">
        <f t="shared" si="105"/>
        <v>1.5275689999999997</v>
      </c>
      <c r="S342" s="751"/>
      <c r="T342" s="70"/>
    </row>
    <row r="343" spans="2:20" ht="15.75" thickBot="1">
      <c r="B343" s="28"/>
      <c r="C343" s="752" t="s">
        <v>177</v>
      </c>
      <c r="D343" s="753">
        <f>D342/12</f>
        <v>60.807838066666669</v>
      </c>
      <c r="E343" s="754">
        <f>E342/12</f>
        <v>56.423051733333331</v>
      </c>
      <c r="F343" s="754">
        <f>F342/12</f>
        <v>226.31820583333334</v>
      </c>
      <c r="G343" s="755">
        <f>G342/12</f>
        <v>1658.4025000000001</v>
      </c>
      <c r="H343" s="753">
        <f t="shared" ref="H343:R343" si="106">H342/12</f>
        <v>0.92780833333333346</v>
      </c>
      <c r="I343" s="753">
        <f t="shared" si="106"/>
        <v>1.0611416666666669</v>
      </c>
      <c r="J343" s="753">
        <f t="shared" si="106"/>
        <v>1.5999999999999999</v>
      </c>
      <c r="K343" s="753">
        <f t="shared" si="106"/>
        <v>774.60550000000001</v>
      </c>
      <c r="L343" s="753">
        <f t="shared" si="106"/>
        <v>102.56879166666666</v>
      </c>
      <c r="M343" s="753">
        <f t="shared" si="106"/>
        <v>600.01466666666659</v>
      </c>
      <c r="N343" s="753">
        <f t="shared" si="106"/>
        <v>985.07</v>
      </c>
      <c r="O343" s="753">
        <f t="shared" si="106"/>
        <v>279.46083333333331</v>
      </c>
      <c r="P343" s="753">
        <f t="shared" si="106"/>
        <v>2367.2600000000002</v>
      </c>
      <c r="Q343" s="753">
        <f t="shared" si="106"/>
        <v>12.746500000000003</v>
      </c>
      <c r="R343" s="753">
        <f t="shared" si="106"/>
        <v>0.12729741666666664</v>
      </c>
      <c r="S343" s="563"/>
      <c r="T343" s="52"/>
    </row>
    <row r="344" spans="2:20">
      <c r="B344" s="28"/>
      <c r="C344" s="167" t="s">
        <v>178</v>
      </c>
      <c r="D344" s="44"/>
      <c r="E344" s="45"/>
      <c r="F344" s="45"/>
      <c r="G344" s="39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28"/>
      <c r="T344" s="28"/>
    </row>
    <row r="345" spans="2:20" ht="15.75" thickBot="1">
      <c r="B345" s="28"/>
      <c r="C345" s="49" t="s">
        <v>179</v>
      </c>
      <c r="D345" s="46">
        <f>D343*100/77</f>
        <v>78.971218268398275</v>
      </c>
      <c r="E345" s="47">
        <f>E343*100/79</f>
        <v>71.421584472573841</v>
      </c>
      <c r="F345" s="47">
        <f>F343*100/335</f>
        <v>67.557673383084577</v>
      </c>
      <c r="G345" s="48">
        <f>G343*100/2350</f>
        <v>70.570319148936164</v>
      </c>
      <c r="H345" s="46">
        <f>H343*100/1.2</f>
        <v>77.317361111111126</v>
      </c>
      <c r="I345" s="46">
        <f>I343*100/1.4</f>
        <v>75.795833333333348</v>
      </c>
      <c r="J345" s="46">
        <f>J343*100/10</f>
        <v>16</v>
      </c>
      <c r="K345" s="46">
        <f>K343*100/700</f>
        <v>110.65792857142857</v>
      </c>
      <c r="L345" s="46">
        <f>L343*100/60</f>
        <v>170.94798611111111</v>
      </c>
      <c r="M345" s="46">
        <f>M343*100/1100</f>
        <v>54.546787878787875</v>
      </c>
      <c r="N345" s="46">
        <f>N343*100/1100</f>
        <v>89.551818181818177</v>
      </c>
      <c r="O345" s="46">
        <f>O343*100/250</f>
        <v>111.78433333333332</v>
      </c>
      <c r="P345" s="46">
        <f>P343*100/1100</f>
        <v>215.20545454545459</v>
      </c>
      <c r="Q345" s="46">
        <f>Q343*100/12</f>
        <v>106.22083333333336</v>
      </c>
      <c r="R345" s="46">
        <f>R343*100/0.1</f>
        <v>127.29741666666663</v>
      </c>
      <c r="S345" s="28"/>
      <c r="T345" s="28"/>
    </row>
    <row r="346" spans="2:20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</sheetData>
  <mergeCells count="185">
    <mergeCell ref="T5:T6"/>
    <mergeCell ref="B3:B4"/>
    <mergeCell ref="C3:C4"/>
    <mergeCell ref="D3:D4"/>
    <mergeCell ref="E3:G3"/>
    <mergeCell ref="H3:H4"/>
    <mergeCell ref="T3:T4"/>
    <mergeCell ref="H28:H29"/>
    <mergeCell ref="T28:T29"/>
    <mergeCell ref="B9:B10"/>
    <mergeCell ref="B15:B17"/>
    <mergeCell ref="B28:B29"/>
    <mergeCell ref="C28:C29"/>
    <mergeCell ref="D28:D29"/>
    <mergeCell ref="E28:G28"/>
    <mergeCell ref="E57:E58"/>
    <mergeCell ref="F57:F58"/>
    <mergeCell ref="G57:G58"/>
    <mergeCell ref="H57:H58"/>
    <mergeCell ref="T57:T58"/>
    <mergeCell ref="D30:D31"/>
    <mergeCell ref="E30:E31"/>
    <mergeCell ref="F30:F31"/>
    <mergeCell ref="G30:G31"/>
    <mergeCell ref="H30:H31"/>
    <mergeCell ref="T30:T31"/>
    <mergeCell ref="B34:B37"/>
    <mergeCell ref="B43:B45"/>
    <mergeCell ref="B55:B56"/>
    <mergeCell ref="C55:C56"/>
    <mergeCell ref="D55:D56"/>
    <mergeCell ref="E55:G55"/>
    <mergeCell ref="T82:T83"/>
    <mergeCell ref="D84:D85"/>
    <mergeCell ref="E84:E85"/>
    <mergeCell ref="F84:F85"/>
    <mergeCell ref="G84:G85"/>
    <mergeCell ref="H84:H85"/>
    <mergeCell ref="T84:T85"/>
    <mergeCell ref="B68:B70"/>
    <mergeCell ref="B82:B83"/>
    <mergeCell ref="C82:C83"/>
    <mergeCell ref="D82:D83"/>
    <mergeCell ref="E82:G82"/>
    <mergeCell ref="H82:H83"/>
    <mergeCell ref="I82:M82"/>
    <mergeCell ref="N82:S82"/>
    <mergeCell ref="H55:H56"/>
    <mergeCell ref="T55:T56"/>
    <mergeCell ref="D57:D58"/>
    <mergeCell ref="T107:T108"/>
    <mergeCell ref="D109:D110"/>
    <mergeCell ref="E109:E110"/>
    <mergeCell ref="F109:F110"/>
    <mergeCell ref="G109:G110"/>
    <mergeCell ref="H109:H110"/>
    <mergeCell ref="T109:T110"/>
    <mergeCell ref="B95:B97"/>
    <mergeCell ref="B107:B108"/>
    <mergeCell ref="C107:C108"/>
    <mergeCell ref="D107:D108"/>
    <mergeCell ref="E107:G107"/>
    <mergeCell ref="H107:H108"/>
    <mergeCell ref="T134:T135"/>
    <mergeCell ref="D136:D137"/>
    <mergeCell ref="E136:E137"/>
    <mergeCell ref="F136:F137"/>
    <mergeCell ref="G136:G137"/>
    <mergeCell ref="H136:H137"/>
    <mergeCell ref="T136:T137"/>
    <mergeCell ref="B113:B115"/>
    <mergeCell ref="B120:B123"/>
    <mergeCell ref="B134:B135"/>
    <mergeCell ref="C134:C135"/>
    <mergeCell ref="D134:D135"/>
    <mergeCell ref="E134:G134"/>
    <mergeCell ref="T163:T164"/>
    <mergeCell ref="D165:D166"/>
    <mergeCell ref="E165:E166"/>
    <mergeCell ref="F165:F166"/>
    <mergeCell ref="G165:G166"/>
    <mergeCell ref="H165:H166"/>
    <mergeCell ref="T165:T166"/>
    <mergeCell ref="B151:B153"/>
    <mergeCell ref="B163:B164"/>
    <mergeCell ref="C163:C164"/>
    <mergeCell ref="D163:D164"/>
    <mergeCell ref="E163:G163"/>
    <mergeCell ref="H163:H164"/>
    <mergeCell ref="I163:M163"/>
    <mergeCell ref="N163:S163"/>
    <mergeCell ref="T188:T189"/>
    <mergeCell ref="D190:D191"/>
    <mergeCell ref="E190:E191"/>
    <mergeCell ref="F190:F191"/>
    <mergeCell ref="G190:G191"/>
    <mergeCell ref="H190:H191"/>
    <mergeCell ref="T190:T191"/>
    <mergeCell ref="B177:B178"/>
    <mergeCell ref="B188:B189"/>
    <mergeCell ref="C188:C189"/>
    <mergeCell ref="D188:D189"/>
    <mergeCell ref="E188:G188"/>
    <mergeCell ref="H188:H189"/>
    <mergeCell ref="I188:M188"/>
    <mergeCell ref="N188:S188"/>
    <mergeCell ref="T215:T216"/>
    <mergeCell ref="D217:D218"/>
    <mergeCell ref="E217:E218"/>
    <mergeCell ref="F217:F218"/>
    <mergeCell ref="G217:G218"/>
    <mergeCell ref="H217:H218"/>
    <mergeCell ref="T217:T218"/>
    <mergeCell ref="B203:B204"/>
    <mergeCell ref="B215:B216"/>
    <mergeCell ref="C215:C216"/>
    <mergeCell ref="D215:D216"/>
    <mergeCell ref="E215:G215"/>
    <mergeCell ref="H215:H216"/>
    <mergeCell ref="I215:M215"/>
    <mergeCell ref="N215:S215"/>
    <mergeCell ref="T243:T244"/>
    <mergeCell ref="D245:D246"/>
    <mergeCell ref="E245:E246"/>
    <mergeCell ref="F245:F246"/>
    <mergeCell ref="G245:G246"/>
    <mergeCell ref="H245:H246"/>
    <mergeCell ref="T245:T246"/>
    <mergeCell ref="B230:B231"/>
    <mergeCell ref="B243:B244"/>
    <mergeCell ref="C243:C244"/>
    <mergeCell ref="D243:D244"/>
    <mergeCell ref="E243:G243"/>
    <mergeCell ref="H243:H244"/>
    <mergeCell ref="I243:M243"/>
    <mergeCell ref="N243:S243"/>
    <mergeCell ref="T269:T270"/>
    <mergeCell ref="B267:B268"/>
    <mergeCell ref="C267:C268"/>
    <mergeCell ref="D267:D268"/>
    <mergeCell ref="E267:G267"/>
    <mergeCell ref="H267:H268"/>
    <mergeCell ref="T267:T268"/>
    <mergeCell ref="I267:M267"/>
    <mergeCell ref="N267:S267"/>
    <mergeCell ref="B309:B310"/>
    <mergeCell ref="T294:T295"/>
    <mergeCell ref="D296:D297"/>
    <mergeCell ref="E296:E297"/>
    <mergeCell ref="F296:F297"/>
    <mergeCell ref="G296:G297"/>
    <mergeCell ref="H296:H297"/>
    <mergeCell ref="T296:T297"/>
    <mergeCell ref="B283:B284"/>
    <mergeCell ref="B294:B295"/>
    <mergeCell ref="C294:C295"/>
    <mergeCell ref="D294:D295"/>
    <mergeCell ref="E294:G294"/>
    <mergeCell ref="H294:H295"/>
    <mergeCell ref="I294:M294"/>
    <mergeCell ref="N294:S294"/>
    <mergeCell ref="H322:L322"/>
    <mergeCell ref="M322:Q322"/>
    <mergeCell ref="I3:M3"/>
    <mergeCell ref="N3:S3"/>
    <mergeCell ref="I28:M28"/>
    <mergeCell ref="N28:S28"/>
    <mergeCell ref="I55:M55"/>
    <mergeCell ref="N55:S55"/>
    <mergeCell ref="I107:M107"/>
    <mergeCell ref="N107:S107"/>
    <mergeCell ref="I134:M134"/>
    <mergeCell ref="N134:S134"/>
    <mergeCell ref="H134:H135"/>
    <mergeCell ref="C320:H320"/>
    <mergeCell ref="D5:D6"/>
    <mergeCell ref="E5:E6"/>
    <mergeCell ref="F5:F6"/>
    <mergeCell ref="G5:G6"/>
    <mergeCell ref="H5:H6"/>
    <mergeCell ref="D269:D270"/>
    <mergeCell ref="E269:E270"/>
    <mergeCell ref="F269:F270"/>
    <mergeCell ref="G269:G270"/>
    <mergeCell ref="H269:H27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33"/>
  <sheetViews>
    <sheetView tabSelected="1" zoomScale="90" zoomScaleNormal="90" workbookViewId="0">
      <selection activeCell="N105" sqref="N105"/>
    </sheetView>
  </sheetViews>
  <sheetFormatPr defaultRowHeight="15"/>
  <cols>
    <col min="1" max="1" width="1.85546875" customWidth="1"/>
    <col min="2" max="2" width="8.7109375" customWidth="1"/>
    <col min="3" max="3" width="25.85546875" customWidth="1"/>
    <col min="4" max="4" width="7.85546875" customWidth="1"/>
    <col min="5" max="5" width="6.42578125" customWidth="1"/>
    <col min="6" max="6" width="7.28515625" customWidth="1"/>
    <col min="7" max="8" width="7" customWidth="1"/>
    <col min="9" max="9" width="7.140625" customWidth="1"/>
    <col min="10" max="10" width="8.28515625" customWidth="1"/>
    <col min="11" max="11" width="7.7109375" customWidth="1"/>
    <col min="12" max="12" width="8" customWidth="1"/>
    <col min="13" max="13" width="8.5703125" customWidth="1"/>
    <col min="14" max="14" width="6.7109375" customWidth="1"/>
    <col min="15" max="15" width="7.85546875" customWidth="1"/>
    <col min="18" max="18" width="10" customWidth="1"/>
    <col min="19" max="19" width="9.28515625" customWidth="1"/>
    <col min="20" max="20" width="10.5703125" customWidth="1"/>
    <col min="23" max="23" width="24.28515625" customWidth="1"/>
  </cols>
  <sheetData>
    <row r="2" spans="1:25" ht="16.5" thickBot="1">
      <c r="A2" s="448"/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</row>
    <row r="3" spans="1:25" ht="16.5" thickBot="1">
      <c r="A3" s="448"/>
      <c r="B3" s="812" t="s">
        <v>237</v>
      </c>
      <c r="C3" s="987" t="s">
        <v>238</v>
      </c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813"/>
      <c r="S3" s="902"/>
      <c r="T3" s="812" t="s">
        <v>337</v>
      </c>
      <c r="U3" s="264"/>
      <c r="V3" s="907" t="s">
        <v>240</v>
      </c>
      <c r="W3" s="448"/>
      <c r="X3" s="448"/>
    </row>
    <row r="4" spans="1:25" ht="16.5" thickBot="1">
      <c r="A4" s="448"/>
      <c r="B4" s="758" t="s">
        <v>241</v>
      </c>
      <c r="C4" s="898"/>
      <c r="D4" s="764"/>
      <c r="E4" s="909"/>
      <c r="F4" s="909"/>
      <c r="G4" s="909" t="s">
        <v>242</v>
      </c>
      <c r="H4" s="909"/>
      <c r="I4" s="909"/>
      <c r="J4" s="909"/>
      <c r="K4" s="909"/>
      <c r="L4" s="909"/>
      <c r="M4" s="909"/>
      <c r="N4" s="909"/>
      <c r="O4" s="909"/>
      <c r="P4" s="777" t="s">
        <v>243</v>
      </c>
      <c r="Q4" s="764" t="s">
        <v>244</v>
      </c>
      <c r="R4" s="134" t="s">
        <v>339</v>
      </c>
      <c r="S4" s="904"/>
      <c r="T4" s="910" t="s">
        <v>338</v>
      </c>
      <c r="U4" s="911"/>
      <c r="V4" s="908" t="s">
        <v>246</v>
      </c>
      <c r="W4" s="195"/>
      <c r="X4" s="195"/>
      <c r="Y4" s="791"/>
    </row>
    <row r="5" spans="1:25" ht="16.5" thickBot="1">
      <c r="A5" s="448"/>
      <c r="B5" s="761"/>
      <c r="C5" s="762" t="s">
        <v>247</v>
      </c>
      <c r="D5" s="763">
        <v>1</v>
      </c>
      <c r="E5" s="763">
        <v>2</v>
      </c>
      <c r="F5" s="763">
        <v>3</v>
      </c>
      <c r="G5" s="763">
        <v>4</v>
      </c>
      <c r="H5" s="763">
        <v>5</v>
      </c>
      <c r="I5" s="763">
        <v>6</v>
      </c>
      <c r="J5" s="396">
        <v>7</v>
      </c>
      <c r="K5" s="763">
        <v>8</v>
      </c>
      <c r="L5" s="763">
        <v>9</v>
      </c>
      <c r="M5" s="763">
        <v>10</v>
      </c>
      <c r="N5" s="763">
        <v>11</v>
      </c>
      <c r="O5" s="763">
        <v>12</v>
      </c>
      <c r="P5" s="792"/>
      <c r="Q5" s="764" t="s">
        <v>248</v>
      </c>
      <c r="R5" s="914">
        <v>1</v>
      </c>
      <c r="S5" s="915">
        <v>0.7</v>
      </c>
      <c r="T5" s="767" t="s">
        <v>249</v>
      </c>
      <c r="U5" s="764" t="s">
        <v>250</v>
      </c>
      <c r="V5" s="760" t="s">
        <v>251</v>
      </c>
      <c r="W5" s="195"/>
      <c r="X5" s="195"/>
      <c r="Y5" s="791"/>
    </row>
    <row r="6" spans="1:25" ht="21" customHeight="1" thickBot="1">
      <c r="A6" s="448"/>
      <c r="B6" s="763">
        <v>1</v>
      </c>
      <c r="C6" s="765" t="s">
        <v>252</v>
      </c>
      <c r="D6" s="188">
        <v>50</v>
      </c>
      <c r="E6" s="188">
        <v>60</v>
      </c>
      <c r="F6" s="219">
        <v>60</v>
      </c>
      <c r="G6" s="219">
        <v>40</v>
      </c>
      <c r="H6" s="219">
        <v>60</v>
      </c>
      <c r="I6" s="219">
        <v>70</v>
      </c>
      <c r="J6" s="286">
        <v>40</v>
      </c>
      <c r="K6" s="219">
        <v>70</v>
      </c>
      <c r="L6" s="219">
        <v>70</v>
      </c>
      <c r="M6" s="219">
        <v>30</v>
      </c>
      <c r="N6" s="219">
        <v>60</v>
      </c>
      <c r="O6" s="219">
        <v>60</v>
      </c>
      <c r="P6" s="194">
        <f>SUM(D6:O6)</f>
        <v>670</v>
      </c>
      <c r="Q6" s="766">
        <f>P6/12</f>
        <v>55.833333333333336</v>
      </c>
      <c r="R6" s="80">
        <v>80</v>
      </c>
      <c r="S6" s="81">
        <v>56</v>
      </c>
      <c r="T6" s="279"/>
      <c r="U6" s="263"/>
      <c r="V6" s="795">
        <f>Q6*100/R6</f>
        <v>69.791666666666671</v>
      </c>
      <c r="W6" s="195"/>
      <c r="X6" s="195"/>
      <c r="Y6" s="791"/>
    </row>
    <row r="7" spans="1:25" ht="25.5" customHeight="1" thickBot="1">
      <c r="A7" s="448"/>
      <c r="B7" s="763">
        <v>2</v>
      </c>
      <c r="C7" s="848" t="s">
        <v>340</v>
      </c>
      <c r="D7" s="871">
        <f>SUM(D8:D11)</f>
        <v>95</v>
      </c>
      <c r="E7" s="871">
        <f t="shared" ref="E7:O7" si="0">SUM(E8:E11)</f>
        <v>135</v>
      </c>
      <c r="F7" s="871">
        <f t="shared" si="0"/>
        <v>100</v>
      </c>
      <c r="G7" s="871">
        <f t="shared" si="0"/>
        <v>104.3</v>
      </c>
      <c r="H7" s="871">
        <f t="shared" si="0"/>
        <v>120</v>
      </c>
      <c r="I7" s="871">
        <f t="shared" si="0"/>
        <v>78</v>
      </c>
      <c r="J7" s="871">
        <f t="shared" si="0"/>
        <v>70</v>
      </c>
      <c r="K7" s="871">
        <f t="shared" si="0"/>
        <v>90</v>
      </c>
      <c r="L7" s="871">
        <f t="shared" si="0"/>
        <v>140</v>
      </c>
      <c r="M7" s="871">
        <f t="shared" si="0"/>
        <v>95.2</v>
      </c>
      <c r="N7" s="871">
        <f t="shared" si="0"/>
        <v>100</v>
      </c>
      <c r="O7" s="871">
        <f t="shared" si="0"/>
        <v>101</v>
      </c>
      <c r="P7" s="194">
        <f t="shared" ref="P7:P73" si="1">SUM(D7:O7)</f>
        <v>1228.5</v>
      </c>
      <c r="Q7" s="766">
        <f t="shared" ref="Q7:Q73" si="2">P7/12</f>
        <v>102.375</v>
      </c>
      <c r="R7" s="136">
        <v>150</v>
      </c>
      <c r="S7" s="172">
        <v>105</v>
      </c>
      <c r="T7" s="263"/>
      <c r="U7" s="278"/>
      <c r="V7" s="931">
        <f t="shared" ref="V7:V73" si="3">Q7*100/R7</f>
        <v>68.25</v>
      </c>
      <c r="W7" s="195"/>
      <c r="X7" s="195"/>
      <c r="Y7" s="791"/>
    </row>
    <row r="8" spans="1:25" ht="19.5" customHeight="1" thickBot="1">
      <c r="A8" s="448"/>
      <c r="B8" s="767"/>
      <c r="C8" s="852" t="s">
        <v>341</v>
      </c>
      <c r="D8" s="188">
        <v>50</v>
      </c>
      <c r="E8" s="188">
        <v>110</v>
      </c>
      <c r="F8" s="219">
        <v>100</v>
      </c>
      <c r="G8" s="219">
        <v>60</v>
      </c>
      <c r="H8" s="219">
        <v>80</v>
      </c>
      <c r="I8" s="219">
        <v>70</v>
      </c>
      <c r="J8" s="286">
        <v>30</v>
      </c>
      <c r="K8" s="219">
        <v>90</v>
      </c>
      <c r="L8" s="219">
        <v>100</v>
      </c>
      <c r="M8" s="219">
        <v>30</v>
      </c>
      <c r="N8" s="219">
        <v>100</v>
      </c>
      <c r="O8" s="219">
        <v>50</v>
      </c>
      <c r="P8" s="194">
        <f t="shared" ref="P8" si="4">SUM(D8:O8)</f>
        <v>870</v>
      </c>
      <c r="Q8" s="766">
        <f t="shared" ref="Q8" si="5">P8/12</f>
        <v>72.5</v>
      </c>
      <c r="R8" s="926"/>
      <c r="S8" s="927"/>
      <c r="T8" s="796"/>
      <c r="U8" s="809"/>
      <c r="V8" s="931"/>
      <c r="W8" s="195"/>
      <c r="X8" s="195"/>
      <c r="Y8" s="791"/>
    </row>
    <row r="9" spans="1:25" ht="16.5" thickBot="1">
      <c r="A9" s="448"/>
      <c r="B9" s="767"/>
      <c r="C9" s="780" t="s">
        <v>254</v>
      </c>
      <c r="D9" s="188">
        <v>40</v>
      </c>
      <c r="E9" s="188"/>
      <c r="F9" s="219"/>
      <c r="G9" s="219">
        <v>40</v>
      </c>
      <c r="H9" s="219">
        <v>40</v>
      </c>
      <c r="I9" s="219"/>
      <c r="J9" s="286">
        <v>40</v>
      </c>
      <c r="K9" s="219"/>
      <c r="L9" s="219">
        <v>40</v>
      </c>
      <c r="M9" s="219">
        <v>40</v>
      </c>
      <c r="N9" s="219"/>
      <c r="O9" s="219">
        <v>40</v>
      </c>
      <c r="P9" s="194">
        <f t="shared" si="1"/>
        <v>280</v>
      </c>
      <c r="Q9" s="766">
        <f t="shared" si="2"/>
        <v>23.333333333333332</v>
      </c>
      <c r="R9" s="136"/>
      <c r="S9" s="172"/>
      <c r="T9" s="796"/>
      <c r="U9" s="809"/>
      <c r="V9" s="931"/>
      <c r="W9" s="195"/>
      <c r="X9" s="195"/>
      <c r="Y9" s="791"/>
    </row>
    <row r="10" spans="1:25" ht="18.75" customHeight="1" thickBot="1">
      <c r="A10" s="448"/>
      <c r="B10" s="767"/>
      <c r="C10" s="925" t="s">
        <v>255</v>
      </c>
      <c r="D10" s="188"/>
      <c r="E10" s="188">
        <v>25</v>
      </c>
      <c r="F10" s="219"/>
      <c r="G10" s="219"/>
      <c r="H10" s="219"/>
      <c r="I10" s="219">
        <v>8</v>
      </c>
      <c r="J10" s="286"/>
      <c r="K10" s="219"/>
      <c r="L10" s="219"/>
      <c r="M10" s="219">
        <v>16.2</v>
      </c>
      <c r="N10" s="219"/>
      <c r="O10" s="219"/>
      <c r="P10" s="194">
        <f t="shared" si="1"/>
        <v>49.2</v>
      </c>
      <c r="Q10" s="766">
        <f t="shared" si="2"/>
        <v>4.1000000000000005</v>
      </c>
      <c r="R10" s="926"/>
      <c r="S10" s="927"/>
      <c r="T10" s="796"/>
      <c r="U10" s="809"/>
      <c r="V10" s="931"/>
      <c r="W10" s="195"/>
      <c r="X10" s="195"/>
      <c r="Y10" s="791"/>
    </row>
    <row r="11" spans="1:25" ht="16.5" customHeight="1" thickBot="1">
      <c r="A11" s="448"/>
      <c r="B11" s="337"/>
      <c r="C11" s="851" t="s">
        <v>256</v>
      </c>
      <c r="D11" s="188">
        <v>5</v>
      </c>
      <c r="E11" s="188"/>
      <c r="F11" s="219"/>
      <c r="G11" s="219">
        <v>4.3</v>
      </c>
      <c r="H11" s="219"/>
      <c r="I11" s="219"/>
      <c r="J11" s="286"/>
      <c r="K11" s="219"/>
      <c r="L11" s="219"/>
      <c r="M11" s="219">
        <v>9</v>
      </c>
      <c r="N11" s="219"/>
      <c r="O11" s="219">
        <v>11</v>
      </c>
      <c r="P11" s="194">
        <f t="shared" si="1"/>
        <v>29.3</v>
      </c>
      <c r="Q11" s="766">
        <f t="shared" si="2"/>
        <v>2.4416666666666669</v>
      </c>
      <c r="R11" s="136"/>
      <c r="S11" s="173"/>
      <c r="T11" s="929"/>
      <c r="U11" s="930"/>
      <c r="V11" s="931"/>
      <c r="W11" s="195"/>
      <c r="X11" s="195"/>
      <c r="Y11" s="791"/>
    </row>
    <row r="12" spans="1:25" ht="15.75" customHeight="1" thickBot="1">
      <c r="A12" s="448"/>
      <c r="B12" s="337">
        <v>3</v>
      </c>
      <c r="C12" s="772" t="s">
        <v>257</v>
      </c>
      <c r="D12" s="193">
        <v>36.840000000000003</v>
      </c>
      <c r="E12" s="193">
        <v>24</v>
      </c>
      <c r="F12" s="797">
        <v>25.9</v>
      </c>
      <c r="G12" s="797">
        <v>33.799999999999997</v>
      </c>
      <c r="H12" s="797">
        <v>31.68</v>
      </c>
      <c r="I12" s="797">
        <v>23.75</v>
      </c>
      <c r="J12" s="798">
        <v>12.7</v>
      </c>
      <c r="K12" s="797">
        <v>31.2</v>
      </c>
      <c r="L12" s="797">
        <v>48.6</v>
      </c>
      <c r="M12" s="797">
        <v>35</v>
      </c>
      <c r="N12" s="797">
        <v>33.130000000000003</v>
      </c>
      <c r="O12" s="797">
        <v>17.2</v>
      </c>
      <c r="P12" s="194">
        <f t="shared" si="1"/>
        <v>353.79999999999995</v>
      </c>
      <c r="Q12" s="773">
        <f t="shared" si="2"/>
        <v>29.483333333333331</v>
      </c>
      <c r="R12" s="797">
        <v>15</v>
      </c>
      <c r="S12" s="798">
        <v>10.5</v>
      </c>
      <c r="T12" s="932"/>
      <c r="U12" s="933"/>
      <c r="V12" s="801">
        <f t="shared" si="3"/>
        <v>196.55555555555554</v>
      </c>
      <c r="W12" s="195"/>
      <c r="X12" s="195"/>
      <c r="Y12" s="791"/>
    </row>
    <row r="13" spans="1:25" ht="19.5" customHeight="1" thickBot="1">
      <c r="A13" s="448"/>
      <c r="B13" s="771">
        <v>4</v>
      </c>
      <c r="C13" s="772" t="s">
        <v>258</v>
      </c>
      <c r="D13" s="871">
        <f>SUM(D14:D23)</f>
        <v>44</v>
      </c>
      <c r="E13" s="871">
        <f t="shared" ref="E13:P13" si="6">SUM(E14:E23)</f>
        <v>16</v>
      </c>
      <c r="F13" s="871">
        <f t="shared" si="6"/>
        <v>12</v>
      </c>
      <c r="G13" s="871">
        <f t="shared" si="6"/>
        <v>17.7</v>
      </c>
      <c r="H13" s="871">
        <f t="shared" si="6"/>
        <v>64</v>
      </c>
      <c r="I13" s="871">
        <f t="shared" si="6"/>
        <v>70.5</v>
      </c>
      <c r="J13" s="871">
        <f t="shared" si="6"/>
        <v>70.5</v>
      </c>
      <c r="K13" s="871">
        <f t="shared" si="6"/>
        <v>33</v>
      </c>
      <c r="L13" s="871">
        <f t="shared" si="6"/>
        <v>50.2</v>
      </c>
      <c r="M13" s="871">
        <f t="shared" si="6"/>
        <v>35.700000000000003</v>
      </c>
      <c r="N13" s="871">
        <f t="shared" si="6"/>
        <v>0</v>
      </c>
      <c r="O13" s="871">
        <f t="shared" si="6"/>
        <v>87.5</v>
      </c>
      <c r="P13" s="871">
        <f t="shared" si="6"/>
        <v>501.09999999999997</v>
      </c>
      <c r="Q13" s="773">
        <f t="shared" si="2"/>
        <v>41.758333333333333</v>
      </c>
      <c r="R13" s="136">
        <v>45</v>
      </c>
      <c r="S13" s="173">
        <v>31.5</v>
      </c>
      <c r="T13" s="799"/>
      <c r="U13" s="800"/>
      <c r="V13" s="801">
        <f t="shared" si="3"/>
        <v>92.796296296296291</v>
      </c>
      <c r="W13" s="802" t="s">
        <v>352</v>
      </c>
      <c r="X13" s="195"/>
      <c r="Y13" s="791"/>
    </row>
    <row r="14" spans="1:25" ht="16.5" thickBot="1">
      <c r="A14" s="448"/>
      <c r="B14" s="767"/>
      <c r="C14" s="774" t="s">
        <v>235</v>
      </c>
      <c r="D14" s="188"/>
      <c r="E14" s="188"/>
      <c r="F14" s="219">
        <v>4</v>
      </c>
      <c r="G14" s="219"/>
      <c r="H14" s="219">
        <v>54</v>
      </c>
      <c r="I14" s="219"/>
      <c r="J14" s="286">
        <v>58.5</v>
      </c>
      <c r="K14" s="219"/>
      <c r="L14" s="219">
        <v>50.2</v>
      </c>
      <c r="M14" s="219"/>
      <c r="N14" s="219"/>
      <c r="O14" s="219"/>
      <c r="P14" s="194">
        <f t="shared" si="1"/>
        <v>166.7</v>
      </c>
      <c r="Q14" s="766">
        <f t="shared" si="2"/>
        <v>13.891666666666666</v>
      </c>
      <c r="R14" s="918"/>
      <c r="S14" s="919"/>
      <c r="T14" s="339"/>
      <c r="U14" s="796"/>
      <c r="V14" s="795"/>
      <c r="W14" s="195"/>
      <c r="X14" s="195"/>
      <c r="Y14" s="791"/>
    </row>
    <row r="15" spans="1:25" ht="16.5" thickBot="1">
      <c r="A15" s="448"/>
      <c r="B15" s="767"/>
      <c r="C15" s="852" t="s">
        <v>221</v>
      </c>
      <c r="D15" s="188">
        <v>44</v>
      </c>
      <c r="E15" s="188"/>
      <c r="F15" s="219"/>
      <c r="G15" s="219">
        <v>4</v>
      </c>
      <c r="H15" s="219"/>
      <c r="I15" s="219"/>
      <c r="J15" s="286"/>
      <c r="K15" s="219"/>
      <c r="L15" s="219"/>
      <c r="M15" s="219"/>
      <c r="N15" s="219"/>
      <c r="O15" s="219"/>
      <c r="P15" s="194">
        <f t="shared" si="1"/>
        <v>48</v>
      </c>
      <c r="Q15" s="766">
        <f t="shared" si="2"/>
        <v>4</v>
      </c>
      <c r="R15" s="793"/>
      <c r="S15" s="922"/>
      <c r="T15" s="339"/>
      <c r="U15" s="796"/>
      <c r="V15" s="795"/>
      <c r="W15" s="195"/>
      <c r="X15" s="195"/>
      <c r="Y15" s="791"/>
    </row>
    <row r="16" spans="1:25" ht="16.5" thickBot="1">
      <c r="A16" s="448"/>
      <c r="B16" s="767"/>
      <c r="C16" s="774" t="s">
        <v>259</v>
      </c>
      <c r="D16" s="188"/>
      <c r="E16" s="188"/>
      <c r="F16" s="219"/>
      <c r="G16" s="219"/>
      <c r="H16" s="219"/>
      <c r="I16" s="219">
        <v>70.5</v>
      </c>
      <c r="J16" s="286"/>
      <c r="K16" s="219"/>
      <c r="L16" s="219"/>
      <c r="M16" s="219"/>
      <c r="N16" s="219"/>
      <c r="O16" s="219">
        <v>70.5</v>
      </c>
      <c r="P16" s="194">
        <f t="shared" si="1"/>
        <v>141</v>
      </c>
      <c r="Q16" s="766">
        <f t="shared" si="2"/>
        <v>11.75</v>
      </c>
      <c r="R16" s="793"/>
      <c r="S16" s="922"/>
      <c r="T16" s="339"/>
      <c r="U16" s="796"/>
      <c r="V16" s="795"/>
      <c r="W16" s="195"/>
      <c r="X16" s="195"/>
      <c r="Y16" s="791"/>
    </row>
    <row r="17" spans="1:25" ht="15.75" customHeight="1" thickBot="1">
      <c r="A17" s="448"/>
      <c r="B17" s="767"/>
      <c r="C17" s="852" t="s">
        <v>260</v>
      </c>
      <c r="D17" s="188"/>
      <c r="E17" s="188"/>
      <c r="F17" s="219"/>
      <c r="G17" s="219">
        <v>8.6999999999999993</v>
      </c>
      <c r="H17" s="219"/>
      <c r="I17" s="219"/>
      <c r="J17" s="286"/>
      <c r="K17" s="219"/>
      <c r="L17" s="219"/>
      <c r="M17" s="219"/>
      <c r="N17" s="219"/>
      <c r="O17" s="219">
        <v>9</v>
      </c>
      <c r="P17" s="194">
        <f t="shared" si="1"/>
        <v>17.7</v>
      </c>
      <c r="Q17" s="766">
        <f t="shared" si="2"/>
        <v>1.4749999999999999</v>
      </c>
      <c r="R17" s="793"/>
      <c r="S17" s="922"/>
      <c r="T17" s="339"/>
      <c r="U17" s="796"/>
      <c r="V17" s="795"/>
      <c r="W17" s="195"/>
      <c r="X17" s="195"/>
      <c r="Y17" s="791"/>
    </row>
    <row r="18" spans="1:25" ht="17.25" customHeight="1" thickBot="1">
      <c r="A18" s="448"/>
      <c r="B18" s="767"/>
      <c r="C18" s="852" t="s">
        <v>261</v>
      </c>
      <c r="D18" s="188"/>
      <c r="E18" s="188"/>
      <c r="F18" s="219"/>
      <c r="G18" s="219">
        <v>5</v>
      </c>
      <c r="H18" s="219"/>
      <c r="I18" s="219"/>
      <c r="J18" s="286"/>
      <c r="K18" s="219"/>
      <c r="L18" s="219"/>
      <c r="M18" s="219">
        <v>35.700000000000003</v>
      </c>
      <c r="N18" s="219"/>
      <c r="O18" s="219"/>
      <c r="P18" s="194">
        <f t="shared" si="1"/>
        <v>40.700000000000003</v>
      </c>
      <c r="Q18" s="766">
        <f t="shared" si="2"/>
        <v>3.3916666666666671</v>
      </c>
      <c r="R18" s="793"/>
      <c r="S18" s="922"/>
      <c r="T18" s="339"/>
      <c r="U18" s="796"/>
      <c r="V18" s="795"/>
      <c r="W18" s="195"/>
      <c r="X18" s="195"/>
      <c r="Y18" s="791"/>
    </row>
    <row r="19" spans="1:25" ht="18" customHeight="1" thickBot="1">
      <c r="A19" s="448"/>
      <c r="B19" s="767"/>
      <c r="C19" s="774" t="s">
        <v>262</v>
      </c>
      <c r="D19" s="188"/>
      <c r="E19" s="188"/>
      <c r="F19" s="219"/>
      <c r="G19" s="219"/>
      <c r="H19" s="219">
        <v>4</v>
      </c>
      <c r="I19" s="219"/>
      <c r="J19" s="286"/>
      <c r="K19" s="219"/>
      <c r="L19" s="219"/>
      <c r="M19" s="219"/>
      <c r="N19" s="219"/>
      <c r="O19" s="219">
        <v>8</v>
      </c>
      <c r="P19" s="194">
        <f t="shared" si="1"/>
        <v>12</v>
      </c>
      <c r="Q19" s="766">
        <f t="shared" si="2"/>
        <v>1</v>
      </c>
      <c r="R19" s="793"/>
      <c r="S19" s="922"/>
      <c r="T19" s="339"/>
      <c r="U19" s="796"/>
      <c r="V19" s="795"/>
      <c r="W19" s="195"/>
      <c r="X19" s="195"/>
      <c r="Y19" s="791"/>
    </row>
    <row r="20" spans="1:25" ht="16.5" thickBot="1">
      <c r="A20" s="448"/>
      <c r="B20" s="767"/>
      <c r="C20" s="852" t="s">
        <v>263</v>
      </c>
      <c r="D20" s="188"/>
      <c r="E20" s="188">
        <v>16</v>
      </c>
      <c r="F20" s="219"/>
      <c r="G20" s="219"/>
      <c r="H20" s="219"/>
      <c r="I20" s="219"/>
      <c r="J20" s="286"/>
      <c r="K20" s="219"/>
      <c r="L20" s="219"/>
      <c r="M20" s="219"/>
      <c r="N20" s="219"/>
      <c r="O20" s="219"/>
      <c r="P20" s="194">
        <f t="shared" si="1"/>
        <v>16</v>
      </c>
      <c r="Q20" s="766">
        <f t="shared" si="2"/>
        <v>1.3333333333333333</v>
      </c>
      <c r="R20" s="793"/>
      <c r="S20" s="922"/>
      <c r="T20" s="339"/>
      <c r="U20" s="796"/>
      <c r="V20" s="795"/>
      <c r="W20" s="195"/>
      <c r="X20" s="195"/>
      <c r="Y20" s="791"/>
    </row>
    <row r="21" spans="1:25" ht="16.5" thickBot="1">
      <c r="A21" s="448"/>
      <c r="B21" s="767"/>
      <c r="C21" s="774" t="s">
        <v>264</v>
      </c>
      <c r="D21" s="188"/>
      <c r="E21" s="188"/>
      <c r="F21" s="219"/>
      <c r="G21" s="219"/>
      <c r="H21" s="219"/>
      <c r="I21" s="219"/>
      <c r="J21" s="286"/>
      <c r="K21" s="219"/>
      <c r="L21" s="219"/>
      <c r="M21" s="219"/>
      <c r="N21" s="219"/>
      <c r="O21" s="219"/>
      <c r="P21" s="194">
        <f t="shared" si="1"/>
        <v>0</v>
      </c>
      <c r="Q21" s="766">
        <f t="shared" si="2"/>
        <v>0</v>
      </c>
      <c r="R21" s="793"/>
      <c r="S21" s="922"/>
      <c r="T21" s="339"/>
      <c r="U21" s="796"/>
      <c r="V21" s="795"/>
      <c r="W21" s="195"/>
      <c r="X21" s="195"/>
      <c r="Y21" s="791"/>
    </row>
    <row r="22" spans="1:25" ht="30.75" customHeight="1" thickBot="1">
      <c r="A22" s="448"/>
      <c r="B22" s="767"/>
      <c r="C22" s="852" t="s">
        <v>265</v>
      </c>
      <c r="D22" s="188"/>
      <c r="E22" s="188"/>
      <c r="F22" s="219"/>
      <c r="G22" s="219"/>
      <c r="H22" s="219">
        <v>6</v>
      </c>
      <c r="I22" s="219"/>
      <c r="J22" s="286"/>
      <c r="K22" s="219"/>
      <c r="L22" s="219"/>
      <c r="M22" s="219"/>
      <c r="N22" s="219"/>
      <c r="O22" s="219"/>
      <c r="P22" s="194">
        <f t="shared" si="1"/>
        <v>6</v>
      </c>
      <c r="Q22" s="766">
        <f t="shared" si="2"/>
        <v>0.5</v>
      </c>
      <c r="R22" s="793"/>
      <c r="S22" s="922"/>
      <c r="T22" s="339"/>
      <c r="U22" s="796"/>
      <c r="V22" s="795"/>
      <c r="W22" s="195"/>
      <c r="X22" s="195"/>
      <c r="Y22" s="791"/>
    </row>
    <row r="23" spans="1:25" ht="30" customHeight="1" thickBot="1">
      <c r="A23" s="448"/>
      <c r="B23" s="767"/>
      <c r="C23" s="852" t="s">
        <v>266</v>
      </c>
      <c r="D23" s="188"/>
      <c r="E23" s="188"/>
      <c r="F23" s="219">
        <v>8</v>
      </c>
      <c r="G23" s="219"/>
      <c r="H23" s="219"/>
      <c r="I23" s="219"/>
      <c r="J23" s="286">
        <v>12</v>
      </c>
      <c r="K23" s="219">
        <v>33</v>
      </c>
      <c r="L23" s="219"/>
      <c r="M23" s="219"/>
      <c r="N23" s="219"/>
      <c r="O23" s="219"/>
      <c r="P23" s="194">
        <f t="shared" si="1"/>
        <v>53</v>
      </c>
      <c r="Q23" s="766">
        <f t="shared" si="2"/>
        <v>4.416666666666667</v>
      </c>
      <c r="R23" s="916"/>
      <c r="S23" s="923"/>
      <c r="T23" s="339"/>
      <c r="U23" s="796"/>
      <c r="V23" s="795"/>
      <c r="W23" s="195"/>
      <c r="X23" s="195"/>
      <c r="Y23" s="791"/>
    </row>
    <row r="24" spans="1:25" ht="16.5" customHeight="1" thickBot="1">
      <c r="A24" s="448"/>
      <c r="B24" s="126">
        <v>5</v>
      </c>
      <c r="C24" s="775" t="s">
        <v>267</v>
      </c>
      <c r="D24" s="787"/>
      <c r="E24" s="787"/>
      <c r="F24" s="136">
        <v>20</v>
      </c>
      <c r="G24" s="136"/>
      <c r="H24" s="136">
        <v>16</v>
      </c>
      <c r="I24" s="136"/>
      <c r="J24" s="173"/>
      <c r="K24" s="136">
        <v>52.5</v>
      </c>
      <c r="L24" s="136"/>
      <c r="M24" s="136"/>
      <c r="N24" s="136">
        <v>51</v>
      </c>
      <c r="O24" s="136"/>
      <c r="P24" s="194">
        <f t="shared" si="1"/>
        <v>139.5</v>
      </c>
      <c r="Q24" s="776">
        <f t="shared" si="2"/>
        <v>11.625</v>
      </c>
      <c r="R24" s="136">
        <v>15</v>
      </c>
      <c r="S24" s="173">
        <v>10.5</v>
      </c>
      <c r="T24" s="172"/>
      <c r="U24" s="115"/>
      <c r="V24" s="803">
        <f t="shared" si="3"/>
        <v>77.5</v>
      </c>
      <c r="W24" s="804"/>
      <c r="X24" s="195"/>
      <c r="Y24" s="791"/>
    </row>
    <row r="25" spans="1:25" ht="16.5" customHeight="1" thickBot="1">
      <c r="A25" s="448"/>
      <c r="B25" s="777">
        <v>6</v>
      </c>
      <c r="C25" s="778" t="s">
        <v>227</v>
      </c>
      <c r="D25" s="193">
        <v>86.7</v>
      </c>
      <c r="E25" s="193">
        <v>160.9</v>
      </c>
      <c r="F25" s="797">
        <v>138</v>
      </c>
      <c r="G25" s="797">
        <v>128.30000000000001</v>
      </c>
      <c r="H25" s="797">
        <v>84.7</v>
      </c>
      <c r="I25" s="797">
        <v>151</v>
      </c>
      <c r="J25" s="798">
        <v>31.2</v>
      </c>
      <c r="K25" s="797">
        <v>146.80000000000001</v>
      </c>
      <c r="L25" s="797">
        <v>43.2</v>
      </c>
      <c r="M25" s="797">
        <v>92.1</v>
      </c>
      <c r="N25" s="797">
        <v>188.3</v>
      </c>
      <c r="O25" s="797">
        <v>20</v>
      </c>
      <c r="P25" s="194">
        <f t="shared" si="1"/>
        <v>1271.2</v>
      </c>
      <c r="Q25" s="773">
        <f t="shared" si="2"/>
        <v>105.93333333333334</v>
      </c>
      <c r="R25" s="136">
        <v>187</v>
      </c>
      <c r="S25" s="173">
        <v>130.9</v>
      </c>
      <c r="T25" s="805"/>
      <c r="U25" s="806"/>
      <c r="V25" s="801">
        <f t="shared" si="3"/>
        <v>56.648841354723714</v>
      </c>
      <c r="W25" s="802" t="s">
        <v>357</v>
      </c>
      <c r="X25" s="195"/>
      <c r="Y25" s="791"/>
    </row>
    <row r="26" spans="1:25" ht="33" customHeight="1" thickBot="1">
      <c r="A26" s="448"/>
      <c r="B26" s="771">
        <v>7</v>
      </c>
      <c r="C26" s="772" t="s">
        <v>268</v>
      </c>
      <c r="D26" s="871">
        <f>SUM(D27:D43)</f>
        <v>174</v>
      </c>
      <c r="E26" s="871">
        <f t="shared" ref="E26:O26" si="7">SUM(E27:E43)</f>
        <v>225.79</v>
      </c>
      <c r="F26" s="871">
        <f t="shared" si="7"/>
        <v>295.64999999999998</v>
      </c>
      <c r="G26" s="871">
        <f t="shared" si="7"/>
        <v>188.95000000000002</v>
      </c>
      <c r="H26" s="871">
        <f t="shared" si="7"/>
        <v>71.5</v>
      </c>
      <c r="I26" s="871">
        <f t="shared" si="7"/>
        <v>272.89999999999998</v>
      </c>
      <c r="J26" s="871">
        <f t="shared" si="7"/>
        <v>183.39999999999998</v>
      </c>
      <c r="K26" s="871">
        <f t="shared" si="7"/>
        <v>207.09999999999997</v>
      </c>
      <c r="L26" s="871">
        <f t="shared" si="7"/>
        <v>156.80000000000001</v>
      </c>
      <c r="M26" s="871">
        <f t="shared" si="7"/>
        <v>302.8</v>
      </c>
      <c r="N26" s="871">
        <f t="shared" si="7"/>
        <v>237.60000000000002</v>
      </c>
      <c r="O26" s="871">
        <f t="shared" si="7"/>
        <v>183.65</v>
      </c>
      <c r="P26" s="194">
        <f t="shared" si="1"/>
        <v>2500.14</v>
      </c>
      <c r="Q26" s="773">
        <f t="shared" si="2"/>
        <v>208.345</v>
      </c>
      <c r="R26" s="136">
        <v>280</v>
      </c>
      <c r="S26" s="173">
        <v>196</v>
      </c>
      <c r="T26" s="799"/>
      <c r="U26" s="800"/>
      <c r="V26" s="801">
        <f t="shared" si="3"/>
        <v>74.408928571428575</v>
      </c>
      <c r="W26" s="802" t="s">
        <v>355</v>
      </c>
      <c r="X26" s="195"/>
      <c r="Y26" s="791"/>
    </row>
    <row r="27" spans="1:25" ht="19.5" customHeight="1" thickBot="1">
      <c r="A27" s="448"/>
      <c r="B27" s="767"/>
      <c r="C27" s="774" t="s">
        <v>269</v>
      </c>
      <c r="D27" s="188"/>
      <c r="E27" s="188">
        <v>60</v>
      </c>
      <c r="F27" s="219">
        <v>24</v>
      </c>
      <c r="G27" s="219">
        <v>50</v>
      </c>
      <c r="H27" s="219">
        <v>12</v>
      </c>
      <c r="I27" s="219">
        <v>55</v>
      </c>
      <c r="J27" s="286"/>
      <c r="K27" s="219">
        <v>34.799999999999997</v>
      </c>
      <c r="L27" s="219">
        <v>60</v>
      </c>
      <c r="M27" s="219"/>
      <c r="N27" s="219"/>
      <c r="O27" s="219">
        <v>22</v>
      </c>
      <c r="P27" s="194">
        <f t="shared" si="1"/>
        <v>317.8</v>
      </c>
      <c r="Q27" s="766">
        <f t="shared" si="2"/>
        <v>26.483333333333334</v>
      </c>
      <c r="R27" s="912"/>
      <c r="S27" s="934"/>
      <c r="T27" s="339"/>
      <c r="U27" s="796"/>
      <c r="V27" s="795"/>
      <c r="W27" s="195"/>
      <c r="X27" s="195"/>
      <c r="Y27" s="791"/>
    </row>
    <row r="28" spans="1:25" ht="18" customHeight="1" thickBot="1">
      <c r="A28" s="448"/>
      <c r="B28" s="767"/>
      <c r="C28" s="852" t="s">
        <v>270</v>
      </c>
      <c r="D28" s="188">
        <v>60</v>
      </c>
      <c r="E28" s="188"/>
      <c r="F28" s="219">
        <v>41</v>
      </c>
      <c r="G28" s="219">
        <v>50</v>
      </c>
      <c r="H28" s="219"/>
      <c r="I28" s="219"/>
      <c r="J28" s="286">
        <v>60</v>
      </c>
      <c r="K28" s="219">
        <v>25</v>
      </c>
      <c r="L28" s="219"/>
      <c r="M28" s="219">
        <v>83.3</v>
      </c>
      <c r="N28" s="219">
        <v>27</v>
      </c>
      <c r="O28" s="219"/>
      <c r="P28" s="194">
        <f t="shared" si="1"/>
        <v>346.3</v>
      </c>
      <c r="Q28" s="766">
        <f t="shared" si="2"/>
        <v>28.858333333333334</v>
      </c>
      <c r="R28" s="793"/>
      <c r="S28" s="922"/>
      <c r="T28" s="339"/>
      <c r="U28" s="796"/>
      <c r="V28" s="795"/>
      <c r="W28" s="195"/>
      <c r="X28" s="195"/>
      <c r="Y28" s="791"/>
    </row>
    <row r="29" spans="1:25" ht="19.5" customHeight="1" thickBot="1">
      <c r="A29" s="448"/>
      <c r="B29" s="767"/>
      <c r="C29" s="774" t="s">
        <v>271</v>
      </c>
      <c r="D29" s="188">
        <v>24</v>
      </c>
      <c r="E29" s="188"/>
      <c r="F29" s="219">
        <v>100</v>
      </c>
      <c r="G29" s="219"/>
      <c r="H29" s="219"/>
      <c r="I29" s="219">
        <v>60</v>
      </c>
      <c r="J29" s="286">
        <v>9</v>
      </c>
      <c r="K29" s="219"/>
      <c r="L29" s="219"/>
      <c r="M29" s="219"/>
      <c r="N29" s="219">
        <v>60</v>
      </c>
      <c r="O29" s="219"/>
      <c r="P29" s="194">
        <f t="shared" si="1"/>
        <v>253</v>
      </c>
      <c r="Q29" s="766">
        <f t="shared" si="2"/>
        <v>21.083333333333332</v>
      </c>
      <c r="R29" s="793"/>
      <c r="S29" s="922"/>
      <c r="T29" s="339"/>
      <c r="U29" s="796"/>
      <c r="V29" s="795"/>
      <c r="W29" s="195"/>
      <c r="X29" s="195"/>
      <c r="Y29" s="791"/>
    </row>
    <row r="30" spans="1:25" ht="32.25" customHeight="1" thickBot="1">
      <c r="A30" s="448"/>
      <c r="B30" s="767"/>
      <c r="C30" s="852" t="s">
        <v>272</v>
      </c>
      <c r="D30" s="188"/>
      <c r="E30" s="188">
        <v>86.1</v>
      </c>
      <c r="F30" s="219">
        <v>40.9</v>
      </c>
      <c r="G30" s="219"/>
      <c r="H30" s="219"/>
      <c r="I30" s="219">
        <v>16</v>
      </c>
      <c r="J30" s="286">
        <v>15</v>
      </c>
      <c r="K30" s="219">
        <v>19</v>
      </c>
      <c r="L30" s="219"/>
      <c r="M30" s="219">
        <v>40</v>
      </c>
      <c r="N30" s="219">
        <v>94.8</v>
      </c>
      <c r="O30" s="219">
        <v>42</v>
      </c>
      <c r="P30" s="194">
        <f t="shared" si="1"/>
        <v>353.8</v>
      </c>
      <c r="Q30" s="766">
        <f t="shared" si="2"/>
        <v>29.483333333333334</v>
      </c>
      <c r="R30" s="793"/>
      <c r="S30" s="922"/>
      <c r="T30" s="339"/>
      <c r="U30" s="796"/>
      <c r="V30" s="795"/>
      <c r="W30" s="195"/>
      <c r="X30" s="195"/>
      <c r="Y30" s="791"/>
    </row>
    <row r="31" spans="1:25" ht="18" customHeight="1" thickBot="1">
      <c r="A31" s="448"/>
      <c r="B31" s="767"/>
      <c r="C31" s="774" t="s">
        <v>230</v>
      </c>
      <c r="D31" s="188"/>
      <c r="E31" s="188">
        <v>9</v>
      </c>
      <c r="F31" s="219"/>
      <c r="G31" s="219">
        <v>40</v>
      </c>
      <c r="H31" s="219"/>
      <c r="I31" s="219"/>
      <c r="J31" s="286"/>
      <c r="K31" s="219"/>
      <c r="L31" s="219"/>
      <c r="M31" s="219"/>
      <c r="N31" s="219"/>
      <c r="O31" s="219"/>
      <c r="P31" s="194">
        <f t="shared" si="1"/>
        <v>49</v>
      </c>
      <c r="Q31" s="766">
        <f t="shared" si="2"/>
        <v>4.083333333333333</v>
      </c>
      <c r="R31" s="793"/>
      <c r="S31" s="922"/>
      <c r="T31" s="339"/>
      <c r="U31" s="796"/>
      <c r="V31" s="795"/>
      <c r="W31" s="195"/>
      <c r="X31" s="195"/>
      <c r="Y31" s="791"/>
    </row>
    <row r="32" spans="1:25" ht="16.5" thickBot="1">
      <c r="A32" s="448"/>
      <c r="B32" s="767"/>
      <c r="C32" s="852" t="s">
        <v>229</v>
      </c>
      <c r="D32" s="188"/>
      <c r="E32" s="188">
        <v>28.09</v>
      </c>
      <c r="F32" s="219">
        <v>49.6</v>
      </c>
      <c r="G32" s="219">
        <v>26.8</v>
      </c>
      <c r="H32" s="219">
        <v>23.1</v>
      </c>
      <c r="I32" s="219">
        <v>30.4</v>
      </c>
      <c r="J32" s="286">
        <v>67.7</v>
      </c>
      <c r="K32" s="219">
        <v>47.4</v>
      </c>
      <c r="L32" s="219">
        <v>26</v>
      </c>
      <c r="M32" s="219">
        <v>8</v>
      </c>
      <c r="N32" s="219">
        <v>18</v>
      </c>
      <c r="O32" s="219">
        <v>38</v>
      </c>
      <c r="P32" s="194">
        <f t="shared" si="1"/>
        <v>363.09</v>
      </c>
      <c r="Q32" s="766">
        <f t="shared" si="2"/>
        <v>30.257499999999997</v>
      </c>
      <c r="R32" s="793"/>
      <c r="S32" s="922"/>
      <c r="T32" s="339"/>
      <c r="U32" s="796"/>
      <c r="V32" s="795"/>
      <c r="W32" s="195"/>
      <c r="X32" s="195"/>
      <c r="Y32" s="791"/>
    </row>
    <row r="33" spans="1:25" ht="16.5" thickBot="1">
      <c r="A33" s="448"/>
      <c r="B33" s="767"/>
      <c r="C33" s="774" t="s">
        <v>273</v>
      </c>
      <c r="D33" s="188"/>
      <c r="E33" s="188">
        <v>9.1</v>
      </c>
      <c r="F33" s="219"/>
      <c r="G33" s="219"/>
      <c r="H33" s="219">
        <v>2.4</v>
      </c>
      <c r="I33" s="219">
        <v>32</v>
      </c>
      <c r="J33" s="286"/>
      <c r="K33" s="219">
        <v>19.2</v>
      </c>
      <c r="L33" s="219"/>
      <c r="M33" s="219"/>
      <c r="N33" s="219">
        <v>2.4</v>
      </c>
      <c r="O33" s="219">
        <v>48.5</v>
      </c>
      <c r="P33" s="194">
        <f t="shared" si="1"/>
        <v>113.60000000000001</v>
      </c>
      <c r="Q33" s="766">
        <f t="shared" si="2"/>
        <v>9.4666666666666668</v>
      </c>
      <c r="R33" s="793"/>
      <c r="S33" s="922"/>
      <c r="T33" s="339"/>
      <c r="U33" s="796"/>
      <c r="V33" s="795"/>
      <c r="W33" s="195"/>
      <c r="X33" s="195"/>
      <c r="Y33" s="791"/>
    </row>
    <row r="34" spans="1:25" ht="18" customHeight="1" thickBot="1">
      <c r="A34" s="448"/>
      <c r="B34" s="767"/>
      <c r="C34" s="852" t="s">
        <v>274</v>
      </c>
      <c r="D34" s="188">
        <v>8</v>
      </c>
      <c r="E34" s="188">
        <v>20</v>
      </c>
      <c r="F34" s="219">
        <v>27.2</v>
      </c>
      <c r="G34" s="219">
        <v>11.9</v>
      </c>
      <c r="H34" s="219">
        <v>14</v>
      </c>
      <c r="I34" s="219">
        <v>25.5</v>
      </c>
      <c r="J34" s="286">
        <v>18.2</v>
      </c>
      <c r="K34" s="219">
        <v>36.1</v>
      </c>
      <c r="L34" s="219">
        <v>70.8</v>
      </c>
      <c r="M34" s="219">
        <v>8</v>
      </c>
      <c r="N34" s="219">
        <v>21.4</v>
      </c>
      <c r="O34" s="219">
        <v>21</v>
      </c>
      <c r="P34" s="194">
        <f t="shared" si="1"/>
        <v>282.09999999999997</v>
      </c>
      <c r="Q34" s="766">
        <f t="shared" si="2"/>
        <v>23.508333333333329</v>
      </c>
      <c r="R34" s="793"/>
      <c r="S34" s="922"/>
      <c r="T34" s="339"/>
      <c r="U34" s="796"/>
      <c r="V34" s="795"/>
      <c r="W34" s="195"/>
      <c r="X34" s="195"/>
      <c r="Y34" s="791"/>
    </row>
    <row r="35" spans="1:25" ht="16.5" thickBot="1">
      <c r="A35" s="448"/>
      <c r="B35" s="767"/>
      <c r="C35" s="774" t="s">
        <v>233</v>
      </c>
      <c r="D35" s="188"/>
      <c r="E35" s="188"/>
      <c r="F35" s="219"/>
      <c r="G35" s="219"/>
      <c r="H35" s="219"/>
      <c r="I35" s="219">
        <v>0.5</v>
      </c>
      <c r="J35" s="286"/>
      <c r="K35" s="219"/>
      <c r="L35" s="219"/>
      <c r="M35" s="219"/>
      <c r="N35" s="219">
        <v>1</v>
      </c>
      <c r="O35" s="219"/>
      <c r="P35" s="194">
        <f t="shared" si="1"/>
        <v>1.5</v>
      </c>
      <c r="Q35" s="766">
        <f t="shared" si="2"/>
        <v>0.125</v>
      </c>
      <c r="R35" s="793"/>
      <c r="S35" s="922"/>
      <c r="T35" s="339"/>
      <c r="U35" s="796"/>
      <c r="V35" s="795"/>
      <c r="W35" s="195"/>
      <c r="X35" s="195"/>
      <c r="Y35" s="791"/>
    </row>
    <row r="36" spans="1:25" ht="18" customHeight="1" thickBot="1">
      <c r="A36" s="448"/>
      <c r="B36" s="767"/>
      <c r="C36" s="852" t="s">
        <v>275</v>
      </c>
      <c r="D36" s="188"/>
      <c r="E36" s="188"/>
      <c r="F36" s="219">
        <v>3.3</v>
      </c>
      <c r="G36" s="219">
        <v>0.25</v>
      </c>
      <c r="H36" s="219"/>
      <c r="I36" s="219">
        <v>2</v>
      </c>
      <c r="J36" s="286"/>
      <c r="K36" s="219"/>
      <c r="L36" s="219"/>
      <c r="M36" s="219">
        <v>2</v>
      </c>
      <c r="N36" s="219"/>
      <c r="O36" s="219"/>
      <c r="P36" s="194">
        <f t="shared" si="1"/>
        <v>7.55</v>
      </c>
      <c r="Q36" s="766">
        <f t="shared" si="2"/>
        <v>0.62916666666666665</v>
      </c>
      <c r="R36" s="793"/>
      <c r="S36" s="922"/>
      <c r="T36" s="339"/>
      <c r="U36" s="796"/>
      <c r="V36" s="795"/>
      <c r="W36" s="195"/>
      <c r="X36" s="195"/>
      <c r="Y36" s="791"/>
    </row>
    <row r="37" spans="1:25" ht="16.5" thickBot="1">
      <c r="A37" s="448"/>
      <c r="B37" s="767"/>
      <c r="C37" s="774" t="s">
        <v>276</v>
      </c>
      <c r="D37" s="188"/>
      <c r="E37" s="188"/>
      <c r="F37" s="219">
        <v>1.4</v>
      </c>
      <c r="G37" s="219"/>
      <c r="H37" s="219"/>
      <c r="I37" s="219"/>
      <c r="J37" s="286"/>
      <c r="K37" s="219"/>
      <c r="L37" s="219"/>
      <c r="M37" s="219"/>
      <c r="N37" s="219">
        <v>1</v>
      </c>
      <c r="O37" s="219">
        <v>0.15</v>
      </c>
      <c r="P37" s="194">
        <f t="shared" si="1"/>
        <v>2.5499999999999998</v>
      </c>
      <c r="Q37" s="766">
        <f t="shared" si="2"/>
        <v>0.21249999999999999</v>
      </c>
      <c r="R37" s="793"/>
      <c r="S37" s="922"/>
      <c r="T37" s="339"/>
      <c r="U37" s="796"/>
      <c r="V37" s="795"/>
      <c r="W37" s="195"/>
      <c r="X37" s="195"/>
      <c r="Y37" s="791"/>
    </row>
    <row r="38" spans="1:25" ht="17.25" customHeight="1" thickBot="1">
      <c r="A38" s="448"/>
      <c r="B38" s="767"/>
      <c r="C38" s="852" t="s">
        <v>277</v>
      </c>
      <c r="D38" s="188">
        <v>12</v>
      </c>
      <c r="E38" s="188"/>
      <c r="F38" s="219"/>
      <c r="G38" s="219"/>
      <c r="H38" s="219"/>
      <c r="I38" s="219"/>
      <c r="J38" s="286">
        <v>6</v>
      </c>
      <c r="K38" s="219"/>
      <c r="L38" s="219"/>
      <c r="M38" s="219">
        <v>13.8</v>
      </c>
      <c r="N38" s="219"/>
      <c r="O38" s="219">
        <v>4</v>
      </c>
      <c r="P38" s="194">
        <f t="shared" si="1"/>
        <v>35.799999999999997</v>
      </c>
      <c r="Q38" s="766">
        <f t="shared" si="2"/>
        <v>2.9833333333333329</v>
      </c>
      <c r="R38" s="793"/>
      <c r="S38" s="922"/>
      <c r="T38" s="339"/>
      <c r="U38" s="796"/>
      <c r="V38" s="795"/>
      <c r="W38" s="195"/>
      <c r="X38" s="195"/>
      <c r="Y38" s="791"/>
    </row>
    <row r="39" spans="1:25" ht="16.5" thickBot="1">
      <c r="A39" s="448"/>
      <c r="B39" s="767"/>
      <c r="C39" s="774" t="s">
        <v>222</v>
      </c>
      <c r="D39" s="188">
        <v>70</v>
      </c>
      <c r="E39" s="188"/>
      <c r="F39" s="219"/>
      <c r="G39" s="219"/>
      <c r="H39" s="219"/>
      <c r="I39" s="219"/>
      <c r="J39" s="286"/>
      <c r="K39" s="219"/>
      <c r="L39" s="219"/>
      <c r="M39" s="219"/>
      <c r="N39" s="219"/>
      <c r="O39" s="219"/>
      <c r="P39" s="194">
        <f t="shared" si="1"/>
        <v>70</v>
      </c>
      <c r="Q39" s="766">
        <f t="shared" si="2"/>
        <v>5.833333333333333</v>
      </c>
      <c r="R39" s="793"/>
      <c r="S39" s="922"/>
      <c r="T39" s="339"/>
      <c r="U39" s="796"/>
      <c r="V39" s="795"/>
      <c r="W39" s="195"/>
      <c r="X39" s="195"/>
      <c r="Y39" s="791"/>
    </row>
    <row r="40" spans="1:25" ht="16.5" thickBot="1">
      <c r="A40" s="448"/>
      <c r="B40" s="767"/>
      <c r="C40" s="853" t="s">
        <v>278</v>
      </c>
      <c r="D40" s="188"/>
      <c r="E40" s="188"/>
      <c r="F40" s="219"/>
      <c r="G40" s="219"/>
      <c r="H40" s="219"/>
      <c r="I40" s="219"/>
      <c r="J40" s="286"/>
      <c r="K40" s="219"/>
      <c r="L40" s="219"/>
      <c r="M40" s="219">
        <v>145.69999999999999</v>
      </c>
      <c r="N40" s="219"/>
      <c r="O40" s="219"/>
      <c r="P40" s="194">
        <f t="shared" si="1"/>
        <v>145.69999999999999</v>
      </c>
      <c r="Q40" s="766">
        <f t="shared" si="2"/>
        <v>12.141666666666666</v>
      </c>
      <c r="R40" s="793"/>
      <c r="S40" s="922"/>
      <c r="T40" s="339"/>
      <c r="U40" s="796"/>
      <c r="V40" s="795"/>
      <c r="W40" s="195"/>
      <c r="X40" s="195"/>
      <c r="Y40" s="791"/>
    </row>
    <row r="41" spans="1:25" ht="16.5" thickBot="1">
      <c r="A41" s="448"/>
      <c r="B41" s="767"/>
      <c r="C41" s="774" t="s">
        <v>232</v>
      </c>
      <c r="D41" s="188"/>
      <c r="E41" s="188"/>
      <c r="F41" s="219"/>
      <c r="G41" s="219"/>
      <c r="H41" s="219"/>
      <c r="I41" s="219">
        <v>41</v>
      </c>
      <c r="J41" s="286"/>
      <c r="K41" s="219"/>
      <c r="L41" s="219"/>
      <c r="M41" s="219"/>
      <c r="N41" s="219"/>
      <c r="O41" s="219"/>
      <c r="P41" s="194">
        <f t="shared" si="1"/>
        <v>41</v>
      </c>
      <c r="Q41" s="766">
        <f t="shared" si="2"/>
        <v>3.4166666666666665</v>
      </c>
      <c r="R41" s="793"/>
      <c r="S41" s="922"/>
      <c r="T41" s="339"/>
      <c r="U41" s="796"/>
      <c r="V41" s="795"/>
      <c r="W41" s="195"/>
      <c r="X41" s="195"/>
      <c r="Y41" s="791"/>
    </row>
    <row r="42" spans="1:25" ht="30" customHeight="1" thickBot="1">
      <c r="A42" s="448"/>
      <c r="B42" s="767"/>
      <c r="C42" s="852" t="s">
        <v>279</v>
      </c>
      <c r="D42" s="188"/>
      <c r="E42" s="188">
        <v>9</v>
      </c>
      <c r="F42" s="219"/>
      <c r="G42" s="219"/>
      <c r="H42" s="219">
        <v>12</v>
      </c>
      <c r="I42" s="219"/>
      <c r="J42" s="286"/>
      <c r="K42" s="219">
        <v>8</v>
      </c>
      <c r="L42" s="219"/>
      <c r="M42" s="219"/>
      <c r="N42" s="219">
        <v>12</v>
      </c>
      <c r="O42" s="219"/>
      <c r="P42" s="194">
        <f t="shared" si="1"/>
        <v>41</v>
      </c>
      <c r="Q42" s="766">
        <f t="shared" si="2"/>
        <v>3.4166666666666665</v>
      </c>
      <c r="R42" s="793"/>
      <c r="S42" s="922"/>
      <c r="T42" s="339"/>
      <c r="U42" s="796"/>
      <c r="V42" s="795"/>
      <c r="W42" s="195"/>
      <c r="X42" s="195"/>
      <c r="Y42" s="791"/>
    </row>
    <row r="43" spans="1:25" ht="16.5" customHeight="1" thickBot="1">
      <c r="A43" s="448"/>
      <c r="B43" s="767"/>
      <c r="C43" s="774" t="s">
        <v>280</v>
      </c>
      <c r="D43" s="188"/>
      <c r="E43" s="188">
        <v>4.5</v>
      </c>
      <c r="F43" s="219">
        <v>8.25</v>
      </c>
      <c r="G43" s="219">
        <v>10</v>
      </c>
      <c r="H43" s="219">
        <v>8</v>
      </c>
      <c r="I43" s="219">
        <v>10.5</v>
      </c>
      <c r="J43" s="286">
        <v>7.5</v>
      </c>
      <c r="K43" s="219">
        <v>17.600000000000001</v>
      </c>
      <c r="L43" s="219"/>
      <c r="M43" s="219">
        <v>2</v>
      </c>
      <c r="N43" s="219"/>
      <c r="O43" s="219">
        <v>8</v>
      </c>
      <c r="P43" s="194">
        <f t="shared" si="1"/>
        <v>76.349999999999994</v>
      </c>
      <c r="Q43" s="766">
        <f t="shared" si="2"/>
        <v>6.3624999999999998</v>
      </c>
      <c r="R43" s="920"/>
      <c r="S43" s="921"/>
      <c r="T43" s="339"/>
      <c r="U43" s="796"/>
      <c r="V43" s="795"/>
      <c r="W43" s="195"/>
      <c r="X43" s="195"/>
      <c r="Y43" s="791"/>
    </row>
    <row r="44" spans="1:25" ht="33.75" customHeight="1" thickBot="1">
      <c r="A44" s="448"/>
      <c r="B44" s="299">
        <v>8</v>
      </c>
      <c r="C44" s="765" t="s">
        <v>342</v>
      </c>
      <c r="D44" s="871">
        <f>SUM(D45:D54)</f>
        <v>148</v>
      </c>
      <c r="E44" s="871">
        <f t="shared" ref="E44:O44" si="8">SUM(E45:E54)</f>
        <v>125</v>
      </c>
      <c r="F44" s="871">
        <f t="shared" si="8"/>
        <v>131.19999999999999</v>
      </c>
      <c r="G44" s="871">
        <f t="shared" si="8"/>
        <v>150</v>
      </c>
      <c r="H44" s="871">
        <f t="shared" si="8"/>
        <v>137</v>
      </c>
      <c r="I44" s="871">
        <f t="shared" si="8"/>
        <v>140</v>
      </c>
      <c r="J44" s="871">
        <f t="shared" si="8"/>
        <v>165</v>
      </c>
      <c r="K44" s="871">
        <f t="shared" si="8"/>
        <v>130</v>
      </c>
      <c r="L44" s="871">
        <f t="shared" si="8"/>
        <v>188.2</v>
      </c>
      <c r="M44" s="871">
        <f t="shared" si="8"/>
        <v>114.1</v>
      </c>
      <c r="N44" s="871">
        <f t="shared" si="8"/>
        <v>124</v>
      </c>
      <c r="O44" s="871">
        <f t="shared" si="8"/>
        <v>149</v>
      </c>
      <c r="P44" s="194">
        <f t="shared" si="1"/>
        <v>1701.5</v>
      </c>
      <c r="Q44" s="773">
        <f t="shared" si="2"/>
        <v>141.79166666666666</v>
      </c>
      <c r="R44" s="797">
        <v>185</v>
      </c>
      <c r="S44" s="798">
        <v>129.5</v>
      </c>
      <c r="T44" s="798"/>
      <c r="U44" s="798"/>
      <c r="V44" s="801">
        <f t="shared" si="3"/>
        <v>76.644144144144136</v>
      </c>
      <c r="W44" s="195" t="s">
        <v>350</v>
      </c>
      <c r="X44" s="195"/>
      <c r="Y44" s="791"/>
    </row>
    <row r="45" spans="1:25" ht="17.25" customHeight="1" thickBot="1">
      <c r="A45" s="448"/>
      <c r="B45" s="767"/>
      <c r="C45" s="779" t="s">
        <v>282</v>
      </c>
      <c r="D45" s="188"/>
      <c r="E45" s="188">
        <v>100</v>
      </c>
      <c r="F45" s="219"/>
      <c r="G45" s="219"/>
      <c r="H45" s="219">
        <v>110</v>
      </c>
      <c r="I45" s="219"/>
      <c r="J45" s="286"/>
      <c r="K45" s="219">
        <v>100</v>
      </c>
      <c r="L45" s="219"/>
      <c r="M45" s="219"/>
      <c r="N45" s="219">
        <v>10</v>
      </c>
      <c r="O45" s="219"/>
      <c r="P45" s="194">
        <f t="shared" si="1"/>
        <v>320</v>
      </c>
      <c r="Q45" s="766">
        <f t="shared" si="2"/>
        <v>26.666666666666668</v>
      </c>
      <c r="R45" s="912"/>
      <c r="S45" s="913"/>
      <c r="T45" s="807"/>
      <c r="U45" s="807"/>
      <c r="V45" s="795"/>
      <c r="W45" s="195"/>
      <c r="X45" s="195"/>
      <c r="Y45" s="791"/>
    </row>
    <row r="46" spans="1:25" ht="16.5" thickBot="1">
      <c r="A46" s="448"/>
      <c r="B46" s="767"/>
      <c r="C46" s="780" t="s">
        <v>236</v>
      </c>
      <c r="D46" s="188">
        <v>123</v>
      </c>
      <c r="E46" s="188"/>
      <c r="F46" s="219">
        <v>15.2</v>
      </c>
      <c r="G46" s="219"/>
      <c r="H46" s="219"/>
      <c r="I46" s="219">
        <v>40</v>
      </c>
      <c r="J46" s="286">
        <v>140</v>
      </c>
      <c r="K46" s="219"/>
      <c r="L46" s="219">
        <v>15.2</v>
      </c>
      <c r="M46" s="219">
        <v>100</v>
      </c>
      <c r="N46" s="219">
        <v>14</v>
      </c>
      <c r="O46" s="219">
        <v>22</v>
      </c>
      <c r="P46" s="194">
        <f t="shared" si="1"/>
        <v>469.4</v>
      </c>
      <c r="Q46" s="766">
        <f t="shared" si="2"/>
        <v>39.116666666666667</v>
      </c>
      <c r="R46" s="793"/>
      <c r="S46" s="794"/>
      <c r="T46" s="807"/>
      <c r="U46" s="807"/>
      <c r="V46" s="795"/>
      <c r="W46" s="195"/>
      <c r="X46" s="195"/>
      <c r="Y46" s="791"/>
    </row>
    <row r="47" spans="1:25" ht="16.5" thickBot="1">
      <c r="A47" s="448"/>
      <c r="B47" s="767"/>
      <c r="C47" s="780" t="s">
        <v>283</v>
      </c>
      <c r="D47" s="188"/>
      <c r="E47" s="188"/>
      <c r="F47" s="219">
        <v>100</v>
      </c>
      <c r="G47" s="219"/>
      <c r="H47" s="219"/>
      <c r="I47" s="219"/>
      <c r="J47" s="286"/>
      <c r="K47" s="219"/>
      <c r="L47" s="219"/>
      <c r="M47" s="219"/>
      <c r="N47" s="219">
        <v>100</v>
      </c>
      <c r="O47" s="219"/>
      <c r="P47" s="194">
        <f t="shared" si="1"/>
        <v>200</v>
      </c>
      <c r="Q47" s="766">
        <f t="shared" si="2"/>
        <v>16.666666666666668</v>
      </c>
      <c r="R47" s="793"/>
      <c r="S47" s="794"/>
      <c r="T47" s="807"/>
      <c r="U47" s="807"/>
      <c r="V47" s="795"/>
      <c r="W47" s="195"/>
      <c r="X47" s="195"/>
      <c r="Y47" s="791"/>
    </row>
    <row r="48" spans="1:25" ht="14.25" customHeight="1" thickBot="1">
      <c r="A48" s="448"/>
      <c r="B48" s="767"/>
      <c r="C48" s="780" t="s">
        <v>284</v>
      </c>
      <c r="D48" s="188"/>
      <c r="E48" s="188"/>
      <c r="F48" s="219"/>
      <c r="G48" s="219"/>
      <c r="H48" s="219"/>
      <c r="I48" s="219">
        <v>100</v>
      </c>
      <c r="J48" s="286"/>
      <c r="K48" s="219"/>
      <c r="L48" s="219"/>
      <c r="M48" s="219"/>
      <c r="N48" s="219"/>
      <c r="O48" s="219">
        <v>100</v>
      </c>
      <c r="P48" s="194">
        <f t="shared" si="1"/>
        <v>200</v>
      </c>
      <c r="Q48" s="766">
        <f t="shared" si="2"/>
        <v>16.666666666666668</v>
      </c>
      <c r="R48" s="793"/>
      <c r="S48" s="794"/>
      <c r="T48" s="807"/>
      <c r="U48" s="807"/>
      <c r="V48" s="795"/>
      <c r="W48" s="195"/>
      <c r="X48" s="195"/>
      <c r="Y48" s="791"/>
    </row>
    <row r="49" spans="1:25" ht="16.5" thickBot="1">
      <c r="A49" s="448"/>
      <c r="B49" s="767"/>
      <c r="C49" s="780" t="s">
        <v>234</v>
      </c>
      <c r="D49" s="188"/>
      <c r="E49" s="188"/>
      <c r="F49" s="219"/>
      <c r="G49" s="219">
        <v>150</v>
      </c>
      <c r="H49" s="219"/>
      <c r="I49" s="219"/>
      <c r="J49" s="286"/>
      <c r="K49" s="219">
        <v>30</v>
      </c>
      <c r="L49" s="219">
        <v>150</v>
      </c>
      <c r="M49" s="219"/>
      <c r="N49" s="219"/>
      <c r="O49" s="219"/>
      <c r="P49" s="194">
        <f t="shared" si="1"/>
        <v>330</v>
      </c>
      <c r="Q49" s="766">
        <f t="shared" si="2"/>
        <v>27.5</v>
      </c>
      <c r="R49" s="793"/>
      <c r="S49" s="794"/>
      <c r="T49" s="807"/>
      <c r="U49" s="807"/>
      <c r="V49" s="795"/>
      <c r="W49" s="195"/>
      <c r="X49" s="195"/>
      <c r="Y49" s="791"/>
    </row>
    <row r="50" spans="1:25" ht="16.5" thickBot="1">
      <c r="A50" s="448"/>
      <c r="B50" s="767"/>
      <c r="C50" s="780" t="s">
        <v>285</v>
      </c>
      <c r="D50" s="188">
        <v>7</v>
      </c>
      <c r="E50" s="188"/>
      <c r="F50" s="219"/>
      <c r="G50" s="219"/>
      <c r="H50" s="219">
        <v>7</v>
      </c>
      <c r="I50" s="219"/>
      <c r="J50" s="286"/>
      <c r="K50" s="219"/>
      <c r="L50" s="219">
        <v>7</v>
      </c>
      <c r="M50" s="219">
        <v>7</v>
      </c>
      <c r="N50" s="219"/>
      <c r="O50" s="219">
        <v>7</v>
      </c>
      <c r="P50" s="194">
        <f t="shared" si="1"/>
        <v>35</v>
      </c>
      <c r="Q50" s="766">
        <f t="shared" si="2"/>
        <v>2.9166666666666665</v>
      </c>
      <c r="R50" s="793"/>
      <c r="S50" s="794"/>
      <c r="T50" s="807"/>
      <c r="U50" s="807"/>
      <c r="V50" s="795"/>
      <c r="W50" s="195"/>
      <c r="X50" s="195"/>
      <c r="Y50" s="791"/>
    </row>
    <row r="51" spans="1:25" ht="16.5" thickBot="1">
      <c r="A51" s="448"/>
      <c r="B51" s="767"/>
      <c r="C51" s="781" t="s">
        <v>330</v>
      </c>
      <c r="D51" s="188">
        <v>18</v>
      </c>
      <c r="E51" s="188"/>
      <c r="F51" s="219"/>
      <c r="G51" s="219"/>
      <c r="H51" s="219"/>
      <c r="I51" s="219"/>
      <c r="J51" s="286"/>
      <c r="K51" s="219"/>
      <c r="L51" s="219"/>
      <c r="M51" s="219"/>
      <c r="N51" s="219"/>
      <c r="O51" s="219"/>
      <c r="P51" s="194">
        <f t="shared" ref="P51" si="9">SUM(D51:O51)</f>
        <v>18</v>
      </c>
      <c r="Q51" s="766">
        <f t="shared" ref="Q51" si="10">P51/12</f>
        <v>1.5</v>
      </c>
      <c r="R51" s="793"/>
      <c r="S51" s="794"/>
      <c r="T51" s="807"/>
      <c r="U51" s="807"/>
      <c r="V51" s="795"/>
      <c r="W51" s="195"/>
      <c r="X51" s="195"/>
      <c r="Y51" s="791"/>
    </row>
    <row r="52" spans="1:25" ht="19.5" customHeight="1" thickBot="1">
      <c r="A52" s="448"/>
      <c r="B52" s="767"/>
      <c r="C52" s="781" t="s">
        <v>327</v>
      </c>
      <c r="D52" s="188"/>
      <c r="E52" s="188"/>
      <c r="F52" s="219">
        <v>16</v>
      </c>
      <c r="G52" s="219"/>
      <c r="H52" s="219"/>
      <c r="I52" s="219"/>
      <c r="J52" s="286"/>
      <c r="K52" s="219"/>
      <c r="L52" s="219">
        <v>16</v>
      </c>
      <c r="M52" s="219"/>
      <c r="N52" s="219"/>
      <c r="O52" s="219"/>
      <c r="P52" s="194"/>
      <c r="Q52" s="766"/>
      <c r="R52" s="793"/>
      <c r="S52" s="794"/>
      <c r="T52" s="807"/>
      <c r="U52" s="807"/>
      <c r="V52" s="795"/>
      <c r="W52" s="195"/>
      <c r="X52" s="195"/>
      <c r="Y52" s="791"/>
    </row>
    <row r="53" spans="1:25" ht="16.5" thickBot="1">
      <c r="A53" s="448"/>
      <c r="B53" s="767"/>
      <c r="C53" s="781" t="s">
        <v>326</v>
      </c>
      <c r="D53" s="188"/>
      <c r="E53" s="188">
        <v>25</v>
      </c>
      <c r="F53" s="219"/>
      <c r="G53" s="219"/>
      <c r="H53" s="219"/>
      <c r="I53" s="219"/>
      <c r="J53" s="286"/>
      <c r="K53" s="219"/>
      <c r="L53" s="219"/>
      <c r="M53" s="219"/>
      <c r="N53" s="219"/>
      <c r="O53" s="219"/>
      <c r="P53" s="194">
        <f t="shared" ref="P53" si="11">SUM(D53:O53)</f>
        <v>25</v>
      </c>
      <c r="Q53" s="766">
        <f t="shared" ref="Q53" si="12">P53/12</f>
        <v>2.0833333333333335</v>
      </c>
      <c r="R53" s="793"/>
      <c r="S53" s="794"/>
      <c r="T53" s="807"/>
      <c r="U53" s="807"/>
      <c r="V53" s="795"/>
      <c r="W53" s="195"/>
      <c r="X53" s="195"/>
      <c r="Y53" s="791"/>
    </row>
    <row r="54" spans="1:25" ht="15" customHeight="1" thickBot="1">
      <c r="A54" s="448"/>
      <c r="B54" s="767"/>
      <c r="C54" s="781" t="s">
        <v>286</v>
      </c>
      <c r="D54" s="188"/>
      <c r="E54" s="188"/>
      <c r="F54" s="219"/>
      <c r="G54" s="219"/>
      <c r="H54" s="219">
        <v>20</v>
      </c>
      <c r="I54" s="219"/>
      <c r="J54" s="286">
        <v>25</v>
      </c>
      <c r="K54" s="219"/>
      <c r="L54" s="219"/>
      <c r="M54" s="219">
        <v>7.1</v>
      </c>
      <c r="N54" s="219"/>
      <c r="O54" s="219">
        <v>20</v>
      </c>
      <c r="P54" s="194">
        <f t="shared" si="1"/>
        <v>72.099999999999994</v>
      </c>
      <c r="Q54" s="766">
        <f t="shared" si="2"/>
        <v>6.0083333333333329</v>
      </c>
      <c r="R54" s="916"/>
      <c r="S54" s="917"/>
      <c r="T54" s="807"/>
      <c r="U54" s="807"/>
      <c r="V54" s="795"/>
      <c r="W54" s="195"/>
      <c r="X54" s="195"/>
      <c r="Y54" s="791"/>
    </row>
    <row r="55" spans="1:25" ht="31.5" customHeight="1" thickBot="1">
      <c r="A55" s="448"/>
      <c r="B55" s="299">
        <v>9</v>
      </c>
      <c r="C55" s="765" t="s">
        <v>287</v>
      </c>
      <c r="D55" s="871">
        <f>SUM(D56:D61)</f>
        <v>0</v>
      </c>
      <c r="E55" s="871">
        <f t="shared" ref="E55:O55" si="13">SUM(E56:E61)</f>
        <v>0</v>
      </c>
      <c r="F55" s="871">
        <f t="shared" si="13"/>
        <v>0</v>
      </c>
      <c r="G55" s="871">
        <f t="shared" si="13"/>
        <v>17.7</v>
      </c>
      <c r="H55" s="871">
        <f t="shared" si="13"/>
        <v>0</v>
      </c>
      <c r="I55" s="871">
        <f t="shared" si="13"/>
        <v>0</v>
      </c>
      <c r="J55" s="871">
        <f t="shared" si="13"/>
        <v>0</v>
      </c>
      <c r="K55" s="871">
        <f t="shared" si="13"/>
        <v>0</v>
      </c>
      <c r="L55" s="871">
        <f t="shared" si="13"/>
        <v>0</v>
      </c>
      <c r="M55" s="871">
        <f t="shared" si="13"/>
        <v>20</v>
      </c>
      <c r="N55" s="871">
        <f t="shared" si="13"/>
        <v>0</v>
      </c>
      <c r="O55" s="871">
        <f t="shared" si="13"/>
        <v>0</v>
      </c>
      <c r="P55" s="194">
        <f t="shared" si="1"/>
        <v>37.700000000000003</v>
      </c>
      <c r="Q55" s="766">
        <f t="shared" si="2"/>
        <v>3.1416666666666671</v>
      </c>
      <c r="R55" s="136">
        <v>15</v>
      </c>
      <c r="S55" s="928">
        <v>10.5</v>
      </c>
      <c r="T55" s="286"/>
      <c r="U55" s="286"/>
      <c r="V55" s="795">
        <f t="shared" si="3"/>
        <v>20.944444444444446</v>
      </c>
      <c r="W55" s="195" t="s">
        <v>346</v>
      </c>
      <c r="X55" s="195"/>
      <c r="Y55" s="791"/>
    </row>
    <row r="56" spans="1:25" ht="16.5" thickBot="1">
      <c r="A56" s="448"/>
      <c r="B56" s="767"/>
      <c r="C56" s="779" t="s">
        <v>288</v>
      </c>
      <c r="D56" s="188"/>
      <c r="E56" s="188"/>
      <c r="F56" s="219"/>
      <c r="G56" s="219"/>
      <c r="H56" s="219"/>
      <c r="I56" s="219"/>
      <c r="J56" s="286"/>
      <c r="K56" s="219"/>
      <c r="L56" s="219"/>
      <c r="M56" s="219"/>
      <c r="N56" s="219"/>
      <c r="O56" s="219"/>
      <c r="P56" s="194">
        <f t="shared" si="1"/>
        <v>0</v>
      </c>
      <c r="Q56" s="766">
        <f t="shared" si="2"/>
        <v>0</v>
      </c>
      <c r="R56" s="918"/>
      <c r="S56" s="919"/>
      <c r="T56" s="807"/>
      <c r="U56" s="807"/>
      <c r="V56" s="795"/>
      <c r="W56" s="195"/>
      <c r="X56" s="195"/>
      <c r="Y56" s="791"/>
    </row>
    <row r="57" spans="1:25" ht="19.5" customHeight="1" thickBot="1">
      <c r="A57" s="448"/>
      <c r="B57" s="767"/>
      <c r="C57" s="780" t="s">
        <v>289</v>
      </c>
      <c r="D57" s="188"/>
      <c r="E57" s="188"/>
      <c r="F57" s="219"/>
      <c r="G57" s="219"/>
      <c r="H57" s="219"/>
      <c r="I57" s="219"/>
      <c r="J57" s="286"/>
      <c r="K57" s="219"/>
      <c r="L57" s="219"/>
      <c r="M57" s="219"/>
      <c r="N57" s="219"/>
      <c r="O57" s="219"/>
      <c r="P57" s="194">
        <f t="shared" si="1"/>
        <v>0</v>
      </c>
      <c r="Q57" s="766">
        <f t="shared" si="2"/>
        <v>0</v>
      </c>
      <c r="R57" s="793"/>
      <c r="S57" s="922"/>
      <c r="T57" s="807"/>
      <c r="U57" s="807"/>
      <c r="V57" s="795"/>
      <c r="W57" s="195"/>
      <c r="X57" s="195"/>
      <c r="Y57" s="791"/>
    </row>
    <row r="58" spans="1:25" ht="16.5" thickBot="1">
      <c r="A58" s="448"/>
      <c r="B58" s="767"/>
      <c r="C58" s="780" t="s">
        <v>290</v>
      </c>
      <c r="D58" s="188"/>
      <c r="E58" s="188"/>
      <c r="F58" s="219"/>
      <c r="G58" s="219">
        <v>17.7</v>
      </c>
      <c r="H58" s="219"/>
      <c r="I58" s="219"/>
      <c r="J58" s="286"/>
      <c r="K58" s="219"/>
      <c r="L58" s="219"/>
      <c r="M58" s="219"/>
      <c r="N58" s="219"/>
      <c r="O58" s="219"/>
      <c r="P58" s="194">
        <f t="shared" si="1"/>
        <v>17.7</v>
      </c>
      <c r="Q58" s="766">
        <f t="shared" si="2"/>
        <v>1.4749999999999999</v>
      </c>
      <c r="R58" s="793"/>
      <c r="S58" s="922"/>
      <c r="T58" s="807"/>
      <c r="U58" s="807"/>
      <c r="V58" s="795"/>
      <c r="W58" s="195"/>
      <c r="X58" s="195"/>
      <c r="Y58" s="791"/>
    </row>
    <row r="59" spans="1:25" ht="18.75" customHeight="1" thickBot="1">
      <c r="A59" s="448"/>
      <c r="B59" s="767"/>
      <c r="C59" s="780" t="s">
        <v>291</v>
      </c>
      <c r="D59" s="188"/>
      <c r="E59" s="188"/>
      <c r="F59" s="219"/>
      <c r="G59" s="219"/>
      <c r="H59" s="219"/>
      <c r="I59" s="219"/>
      <c r="J59" s="286"/>
      <c r="K59" s="219"/>
      <c r="L59" s="219"/>
      <c r="M59" s="219"/>
      <c r="N59" s="219"/>
      <c r="O59" s="219"/>
      <c r="P59" s="194">
        <f t="shared" si="1"/>
        <v>0</v>
      </c>
      <c r="Q59" s="766">
        <f t="shared" si="2"/>
        <v>0</v>
      </c>
      <c r="R59" s="793"/>
      <c r="S59" s="922"/>
      <c r="T59" s="807"/>
      <c r="U59" s="807"/>
      <c r="V59" s="795"/>
      <c r="W59" s="195"/>
      <c r="X59" s="195"/>
      <c r="Y59" s="791"/>
    </row>
    <row r="60" spans="1:25" ht="19.5" customHeight="1" thickBot="1">
      <c r="A60" s="448"/>
      <c r="B60" s="767"/>
      <c r="C60" s="780" t="s">
        <v>292</v>
      </c>
      <c r="D60" s="188"/>
      <c r="E60" s="188"/>
      <c r="F60" s="219"/>
      <c r="G60" s="219"/>
      <c r="H60" s="219"/>
      <c r="I60" s="219"/>
      <c r="J60" s="286"/>
      <c r="K60" s="219"/>
      <c r="L60" s="219"/>
      <c r="M60" s="219">
        <v>20</v>
      </c>
      <c r="N60" s="219"/>
      <c r="O60" s="219"/>
      <c r="P60" s="194">
        <f t="shared" si="1"/>
        <v>20</v>
      </c>
      <c r="Q60" s="766">
        <f t="shared" si="2"/>
        <v>1.6666666666666667</v>
      </c>
      <c r="R60" s="793"/>
      <c r="S60" s="922"/>
      <c r="T60" s="807"/>
      <c r="U60" s="807"/>
      <c r="V60" s="795"/>
      <c r="W60" s="195"/>
      <c r="X60" s="195"/>
      <c r="Y60" s="791"/>
    </row>
    <row r="61" spans="1:25" ht="16.5" thickBot="1">
      <c r="A61" s="448"/>
      <c r="B61" s="767"/>
      <c r="C61" s="781" t="s">
        <v>234</v>
      </c>
      <c r="D61" s="188"/>
      <c r="E61" s="188"/>
      <c r="F61" s="219"/>
      <c r="G61" s="219"/>
      <c r="H61" s="219"/>
      <c r="I61" s="219"/>
      <c r="J61" s="286"/>
      <c r="K61" s="219"/>
      <c r="L61" s="219"/>
      <c r="M61" s="219"/>
      <c r="N61" s="219"/>
      <c r="O61" s="219"/>
      <c r="P61" s="194">
        <f t="shared" si="1"/>
        <v>0</v>
      </c>
      <c r="Q61" s="766">
        <f t="shared" si="2"/>
        <v>0</v>
      </c>
      <c r="R61" s="920"/>
      <c r="S61" s="921"/>
      <c r="T61" s="807"/>
      <c r="U61" s="807"/>
      <c r="V61" s="795"/>
      <c r="W61" s="195"/>
      <c r="X61" s="195"/>
      <c r="Y61" s="791"/>
    </row>
    <row r="62" spans="1:25" ht="37.5" customHeight="1" thickBot="1">
      <c r="A62" s="448"/>
      <c r="B62" s="299">
        <v>10</v>
      </c>
      <c r="C62" s="765" t="s">
        <v>325</v>
      </c>
      <c r="D62" s="188"/>
      <c r="E62" s="188">
        <v>200</v>
      </c>
      <c r="F62" s="219"/>
      <c r="G62" s="219">
        <v>400</v>
      </c>
      <c r="H62" s="219"/>
      <c r="I62" s="219">
        <v>200</v>
      </c>
      <c r="J62" s="286"/>
      <c r="K62" s="219"/>
      <c r="L62" s="219"/>
      <c r="M62" s="219"/>
      <c r="N62" s="219"/>
      <c r="O62" s="219">
        <v>200</v>
      </c>
      <c r="P62" s="194">
        <f t="shared" si="1"/>
        <v>1000</v>
      </c>
      <c r="Q62" s="766">
        <f t="shared" si="2"/>
        <v>83.333333333333329</v>
      </c>
      <c r="R62" s="136">
        <v>200</v>
      </c>
      <c r="S62" s="173">
        <v>140</v>
      </c>
      <c r="T62" s="285"/>
      <c r="U62" s="284"/>
      <c r="V62" s="795">
        <f t="shared" si="3"/>
        <v>41.666666666666657</v>
      </c>
      <c r="W62" s="195"/>
      <c r="X62" s="195"/>
      <c r="Y62" s="791"/>
    </row>
    <row r="63" spans="1:25" ht="18.75" customHeight="1" thickBot="1">
      <c r="A63" s="448"/>
      <c r="B63" s="777">
        <v>11</v>
      </c>
      <c r="C63" s="782" t="s">
        <v>293</v>
      </c>
      <c r="D63" s="193"/>
      <c r="E63" s="193">
        <v>70</v>
      </c>
      <c r="F63" s="797">
        <v>36.799999999999997</v>
      </c>
      <c r="G63" s="797">
        <v>41.3</v>
      </c>
      <c r="H63" s="797">
        <v>79</v>
      </c>
      <c r="I63" s="797"/>
      <c r="J63" s="798"/>
      <c r="K63" s="797">
        <v>115.6</v>
      </c>
      <c r="L63" s="797"/>
      <c r="M63" s="797"/>
      <c r="N63" s="797">
        <v>41.3</v>
      </c>
      <c r="O63" s="797">
        <v>83</v>
      </c>
      <c r="P63" s="194">
        <f t="shared" si="1"/>
        <v>467</v>
      </c>
      <c r="Q63" s="773">
        <f t="shared" si="2"/>
        <v>38.916666666666664</v>
      </c>
      <c r="R63" s="136">
        <v>70</v>
      </c>
      <c r="S63" s="173">
        <v>49</v>
      </c>
      <c r="T63" s="805"/>
      <c r="U63" s="808"/>
      <c r="V63" s="801">
        <f t="shared" si="3"/>
        <v>55.595238095238095</v>
      </c>
      <c r="W63" s="937" t="s">
        <v>348</v>
      </c>
      <c r="X63" s="937"/>
      <c r="Y63" s="791"/>
    </row>
    <row r="64" spans="1:25" ht="19.5" customHeight="1" thickBot="1">
      <c r="A64" s="448"/>
      <c r="B64" s="317">
        <v>12</v>
      </c>
      <c r="C64" s="769" t="s">
        <v>294</v>
      </c>
      <c r="D64" s="482">
        <f>SUM(D65:D66)</f>
        <v>0</v>
      </c>
      <c r="E64" s="482">
        <f t="shared" ref="E64:O64" si="14">SUM(E65:E66)</f>
        <v>0</v>
      </c>
      <c r="F64" s="482">
        <f t="shared" si="14"/>
        <v>0</v>
      </c>
      <c r="G64" s="482">
        <f t="shared" si="14"/>
        <v>0</v>
      </c>
      <c r="H64" s="482">
        <f t="shared" si="14"/>
        <v>0</v>
      </c>
      <c r="I64" s="482">
        <f t="shared" si="14"/>
        <v>76.5</v>
      </c>
      <c r="J64" s="482">
        <f t="shared" si="14"/>
        <v>0</v>
      </c>
      <c r="K64" s="482">
        <f t="shared" si="14"/>
        <v>0</v>
      </c>
      <c r="L64" s="482">
        <f t="shared" si="14"/>
        <v>0</v>
      </c>
      <c r="M64" s="482">
        <f t="shared" si="14"/>
        <v>0</v>
      </c>
      <c r="N64" s="482">
        <f t="shared" si="14"/>
        <v>75.3</v>
      </c>
      <c r="O64" s="482">
        <f t="shared" si="14"/>
        <v>0</v>
      </c>
      <c r="P64" s="194">
        <f t="shared" si="1"/>
        <v>151.80000000000001</v>
      </c>
      <c r="Q64" s="766">
        <f t="shared" si="2"/>
        <v>12.65</v>
      </c>
      <c r="R64" s="136">
        <v>30</v>
      </c>
      <c r="S64" s="173">
        <v>21</v>
      </c>
      <c r="T64" s="285"/>
      <c r="U64" s="219"/>
      <c r="V64" s="795">
        <f t="shared" si="3"/>
        <v>42.166666666666664</v>
      </c>
      <c r="W64" s="937"/>
      <c r="X64" s="937"/>
      <c r="Y64" s="791"/>
    </row>
    <row r="65" spans="1:25" ht="16.5" thickBot="1">
      <c r="A65" s="448"/>
      <c r="B65" s="764"/>
      <c r="C65" s="783" t="s">
        <v>295</v>
      </c>
      <c r="D65" s="188"/>
      <c r="E65" s="188"/>
      <c r="F65" s="219"/>
      <c r="G65" s="219"/>
      <c r="H65" s="219"/>
      <c r="I65" s="219">
        <v>76.5</v>
      </c>
      <c r="J65" s="286"/>
      <c r="K65" s="219"/>
      <c r="L65" s="219"/>
      <c r="M65" s="219"/>
      <c r="N65" s="219"/>
      <c r="O65" s="219"/>
      <c r="P65" s="194">
        <f t="shared" si="1"/>
        <v>76.5</v>
      </c>
      <c r="Q65" s="766">
        <f t="shared" si="2"/>
        <v>6.375</v>
      </c>
      <c r="R65" s="912"/>
      <c r="S65" s="934"/>
      <c r="T65" s="339"/>
      <c r="U65" s="809"/>
      <c r="V65" s="795"/>
      <c r="W65" s="937"/>
      <c r="X65" s="937"/>
      <c r="Y65" s="791"/>
    </row>
    <row r="66" spans="1:25" ht="16.5" thickBot="1">
      <c r="A66" s="448"/>
      <c r="B66" s="764"/>
      <c r="C66" s="784" t="s">
        <v>296</v>
      </c>
      <c r="D66" s="188"/>
      <c r="E66" s="188"/>
      <c r="F66" s="219"/>
      <c r="G66" s="219"/>
      <c r="H66" s="219"/>
      <c r="I66" s="219"/>
      <c r="J66" s="286"/>
      <c r="K66" s="219"/>
      <c r="L66" s="219"/>
      <c r="M66" s="219"/>
      <c r="N66" s="219">
        <v>75.3</v>
      </c>
      <c r="O66" s="219"/>
      <c r="P66" s="194">
        <f t="shared" si="1"/>
        <v>75.3</v>
      </c>
      <c r="Q66" s="766">
        <f t="shared" si="2"/>
        <v>6.2749999999999995</v>
      </c>
      <c r="R66" s="920"/>
      <c r="S66" s="921"/>
      <c r="T66" s="339"/>
      <c r="U66" s="809"/>
      <c r="V66" s="795"/>
      <c r="W66" s="937"/>
      <c r="X66" s="937"/>
      <c r="Y66" s="791"/>
    </row>
    <row r="67" spans="1:25" ht="16.5" thickBot="1">
      <c r="A67" s="448"/>
      <c r="B67" s="771">
        <v>13</v>
      </c>
      <c r="C67" s="772" t="s">
        <v>297</v>
      </c>
      <c r="D67" s="193">
        <v>44.8</v>
      </c>
      <c r="E67" s="193"/>
      <c r="F67" s="797">
        <v>129.80000000000001</v>
      </c>
      <c r="G67" s="797"/>
      <c r="H67" s="797"/>
      <c r="I67" s="797"/>
      <c r="J67" s="798">
        <v>87.5</v>
      </c>
      <c r="K67" s="797">
        <v>16.600000000000001</v>
      </c>
      <c r="L67" s="797"/>
      <c r="M67" s="797">
        <v>66.599999999999994</v>
      </c>
      <c r="N67" s="797"/>
      <c r="O67" s="797"/>
      <c r="P67" s="194">
        <f t="shared" si="1"/>
        <v>345.30000000000007</v>
      </c>
      <c r="Q67" s="773">
        <f t="shared" si="2"/>
        <v>28.775000000000006</v>
      </c>
      <c r="R67" s="136">
        <v>35</v>
      </c>
      <c r="S67" s="173">
        <v>24.5</v>
      </c>
      <c r="T67" s="799"/>
      <c r="U67" s="800"/>
      <c r="V67" s="801">
        <f t="shared" si="3"/>
        <v>82.214285714285722</v>
      </c>
      <c r="W67" s="937" t="s">
        <v>349</v>
      </c>
      <c r="X67" s="937"/>
      <c r="Y67" s="791"/>
    </row>
    <row r="68" spans="1:25" ht="16.5" thickBot="1">
      <c r="A68" s="448"/>
      <c r="B68" s="764">
        <v>14</v>
      </c>
      <c r="C68" s="782" t="s">
        <v>298</v>
      </c>
      <c r="D68" s="193">
        <v>100</v>
      </c>
      <c r="E68" s="193"/>
      <c r="F68" s="871">
        <f t="shared" ref="F68" si="15">SUM(F69:F70)</f>
        <v>32</v>
      </c>
      <c r="G68" s="797">
        <v>64.5</v>
      </c>
      <c r="H68" s="797"/>
      <c r="I68" s="797">
        <v>68.5</v>
      </c>
      <c r="J68" s="798">
        <v>39</v>
      </c>
      <c r="K68" s="797"/>
      <c r="L68" s="797">
        <v>116</v>
      </c>
      <c r="M68" s="871">
        <f t="shared" ref="M68" si="16">SUM(M69:M70)</f>
        <v>20</v>
      </c>
      <c r="N68" s="797">
        <v>53</v>
      </c>
      <c r="O68" s="797"/>
      <c r="P68" s="194">
        <f t="shared" si="1"/>
        <v>493</v>
      </c>
      <c r="Q68" s="773">
        <f t="shared" si="2"/>
        <v>41.083333333333336</v>
      </c>
      <c r="R68" s="797">
        <v>58</v>
      </c>
      <c r="S68" s="798">
        <v>40.6</v>
      </c>
      <c r="T68" s="799"/>
      <c r="U68" s="797"/>
      <c r="V68" s="801">
        <f t="shared" si="3"/>
        <v>70.833333333333343</v>
      </c>
      <c r="W68" s="937"/>
      <c r="X68" s="937"/>
      <c r="Y68" s="791"/>
    </row>
    <row r="69" spans="1:25" ht="18.75" customHeight="1" thickBot="1">
      <c r="A69" s="448"/>
      <c r="B69" s="764"/>
      <c r="C69" s="852" t="s">
        <v>299</v>
      </c>
      <c r="D69" s="188"/>
      <c r="E69" s="188"/>
      <c r="F69" s="219"/>
      <c r="G69" s="219"/>
      <c r="H69" s="219"/>
      <c r="I69" s="219"/>
      <c r="J69" s="286"/>
      <c r="K69" s="219"/>
      <c r="L69" s="219"/>
      <c r="M69" s="219">
        <v>20</v>
      </c>
      <c r="N69" s="219"/>
      <c r="O69" s="219"/>
      <c r="P69" s="194">
        <f t="shared" si="1"/>
        <v>20</v>
      </c>
      <c r="Q69" s="766">
        <f t="shared" si="2"/>
        <v>1.6666666666666667</v>
      </c>
      <c r="R69" s="912"/>
      <c r="S69" s="934"/>
      <c r="T69" s="924"/>
      <c r="U69" s="809"/>
      <c r="V69" s="795"/>
      <c r="W69" s="937"/>
      <c r="X69" s="937"/>
      <c r="Y69" s="791"/>
    </row>
    <row r="70" spans="1:25" ht="20.25" customHeight="1" thickBot="1">
      <c r="A70" s="448"/>
      <c r="B70" s="764"/>
      <c r="C70" s="785" t="s">
        <v>300</v>
      </c>
      <c r="D70" s="188"/>
      <c r="E70" s="188"/>
      <c r="F70" s="219">
        <v>32</v>
      </c>
      <c r="G70" s="219"/>
      <c r="H70" s="219"/>
      <c r="I70" s="219"/>
      <c r="J70" s="286"/>
      <c r="K70" s="219"/>
      <c r="L70" s="219"/>
      <c r="M70" s="219"/>
      <c r="N70" s="219"/>
      <c r="O70" s="219"/>
      <c r="P70" s="194">
        <f t="shared" si="1"/>
        <v>32</v>
      </c>
      <c r="Q70" s="766">
        <f t="shared" si="2"/>
        <v>2.6666666666666665</v>
      </c>
      <c r="R70" s="920"/>
      <c r="S70" s="921"/>
      <c r="T70" s="936"/>
      <c r="U70" s="930"/>
      <c r="V70" s="795"/>
      <c r="W70" s="937"/>
      <c r="X70" s="937"/>
      <c r="Y70" s="791"/>
    </row>
    <row r="71" spans="1:25" ht="16.5" thickBot="1">
      <c r="A71" s="448"/>
      <c r="B71" s="771">
        <v>15</v>
      </c>
      <c r="C71" s="772" t="s">
        <v>223</v>
      </c>
      <c r="D71" s="193">
        <v>141.65</v>
      </c>
      <c r="E71" s="193">
        <v>182.3</v>
      </c>
      <c r="F71" s="797">
        <v>132</v>
      </c>
      <c r="G71" s="797">
        <v>122.5</v>
      </c>
      <c r="H71" s="797">
        <v>160</v>
      </c>
      <c r="I71" s="797">
        <v>255</v>
      </c>
      <c r="J71" s="798">
        <v>130</v>
      </c>
      <c r="K71" s="797">
        <v>112</v>
      </c>
      <c r="L71" s="797"/>
      <c r="M71" s="797">
        <v>381.3</v>
      </c>
      <c r="N71" s="797">
        <v>122.5</v>
      </c>
      <c r="O71" s="797">
        <v>127</v>
      </c>
      <c r="P71" s="194">
        <f t="shared" si="1"/>
        <v>1866.25</v>
      </c>
      <c r="Q71" s="773">
        <f t="shared" si="2"/>
        <v>155.52083333333334</v>
      </c>
      <c r="R71" s="918">
        <v>300</v>
      </c>
      <c r="S71" s="939">
        <v>210</v>
      </c>
      <c r="T71" s="797"/>
      <c r="U71" s="935"/>
      <c r="V71" s="801">
        <f t="shared" si="3"/>
        <v>51.840277777777779</v>
      </c>
      <c r="W71" s="937" t="s">
        <v>343</v>
      </c>
      <c r="X71" s="937"/>
      <c r="Y71" s="791"/>
    </row>
    <row r="72" spans="1:25" ht="18.75" customHeight="1" thickBot="1">
      <c r="A72" s="448"/>
      <c r="B72" s="767"/>
      <c r="C72" s="774" t="s">
        <v>301</v>
      </c>
      <c r="D72" s="188"/>
      <c r="E72" s="188"/>
      <c r="F72" s="219"/>
      <c r="G72" s="219">
        <v>20</v>
      </c>
      <c r="H72" s="219"/>
      <c r="I72" s="219"/>
      <c r="J72" s="286"/>
      <c r="K72" s="219"/>
      <c r="L72" s="219"/>
      <c r="M72" s="219">
        <v>20</v>
      </c>
      <c r="N72" s="219"/>
      <c r="O72" s="219"/>
      <c r="P72" s="194">
        <f t="shared" si="1"/>
        <v>40</v>
      </c>
      <c r="Q72" s="766">
        <f t="shared" si="2"/>
        <v>3.3333333333333335</v>
      </c>
      <c r="R72" s="920"/>
      <c r="S72" s="940"/>
      <c r="T72" s="809"/>
      <c r="U72" s="809"/>
      <c r="V72" s="795"/>
      <c r="W72" s="195"/>
      <c r="X72" s="195"/>
      <c r="Y72" s="791"/>
    </row>
    <row r="73" spans="1:25" ht="32.25" customHeight="1" thickBot="1">
      <c r="A73" s="448"/>
      <c r="B73" s="299">
        <v>16</v>
      </c>
      <c r="C73" s="769" t="s">
        <v>302</v>
      </c>
      <c r="D73" s="188">
        <v>200</v>
      </c>
      <c r="E73" s="188"/>
      <c r="F73" s="219">
        <v>200</v>
      </c>
      <c r="G73" s="219"/>
      <c r="H73" s="219">
        <v>150</v>
      </c>
      <c r="I73" s="219"/>
      <c r="J73" s="286">
        <v>200</v>
      </c>
      <c r="K73" s="219"/>
      <c r="L73" s="219">
        <v>200</v>
      </c>
      <c r="M73" s="219"/>
      <c r="N73" s="219">
        <v>200</v>
      </c>
      <c r="O73" s="219"/>
      <c r="P73" s="194">
        <f t="shared" si="1"/>
        <v>1150</v>
      </c>
      <c r="Q73" s="766">
        <f t="shared" si="2"/>
        <v>95.833333333333329</v>
      </c>
      <c r="R73" s="136">
        <v>150</v>
      </c>
      <c r="S73" s="172">
        <v>105</v>
      </c>
      <c r="T73" s="219"/>
      <c r="U73" s="285"/>
      <c r="V73" s="795">
        <f t="shared" si="3"/>
        <v>63.888888888888879</v>
      </c>
      <c r="W73" s="195"/>
      <c r="X73" s="195"/>
      <c r="Y73" s="791"/>
    </row>
    <row r="74" spans="1:25" ht="16.5" thickBot="1">
      <c r="A74" s="448"/>
      <c r="B74" s="299">
        <v>17</v>
      </c>
      <c r="C74" s="765" t="s">
        <v>228</v>
      </c>
      <c r="D74" s="188"/>
      <c r="E74" s="188">
        <v>6.8</v>
      </c>
      <c r="F74" s="219"/>
      <c r="G74" s="219">
        <v>104</v>
      </c>
      <c r="H74" s="219"/>
      <c r="I74" s="219">
        <v>13.6</v>
      </c>
      <c r="J74" s="286"/>
      <c r="K74" s="219"/>
      <c r="L74" s="219">
        <v>116.9</v>
      </c>
      <c r="M74" s="219"/>
      <c r="N74" s="219"/>
      <c r="O74" s="219">
        <v>81</v>
      </c>
      <c r="P74" s="194">
        <f t="shared" ref="P74:P94" si="17">SUM(D74:O74)</f>
        <v>322.3</v>
      </c>
      <c r="Q74" s="766">
        <f t="shared" ref="Q74:Q94" si="18">P74/12</f>
        <v>26.858333333333334</v>
      </c>
      <c r="R74" s="136">
        <v>50</v>
      </c>
      <c r="S74" s="172">
        <v>35</v>
      </c>
      <c r="T74" s="930"/>
      <c r="U74" s="929"/>
      <c r="V74" s="938">
        <f t="shared" ref="V74:V94" si="19">Q74*100/R74</f>
        <v>53.716666666666669</v>
      </c>
      <c r="W74" s="195"/>
      <c r="X74" s="195"/>
      <c r="Y74" s="791"/>
    </row>
    <row r="75" spans="1:25" ht="16.5" thickBot="1">
      <c r="A75" s="448"/>
      <c r="B75" s="126">
        <v>18</v>
      </c>
      <c r="C75" s="775" t="s">
        <v>218</v>
      </c>
      <c r="D75" s="188">
        <v>20</v>
      </c>
      <c r="E75" s="188"/>
      <c r="F75" s="219">
        <v>17</v>
      </c>
      <c r="G75" s="219">
        <v>6</v>
      </c>
      <c r="H75" s="219"/>
      <c r="I75" s="219"/>
      <c r="J75" s="286">
        <v>20</v>
      </c>
      <c r="K75" s="219">
        <v>17.899999999999999</v>
      </c>
      <c r="L75" s="219"/>
      <c r="M75" s="219"/>
      <c r="N75" s="219">
        <v>7</v>
      </c>
      <c r="O75" s="219"/>
      <c r="P75" s="194">
        <f t="shared" si="17"/>
        <v>87.9</v>
      </c>
      <c r="Q75" s="766">
        <f t="shared" si="18"/>
        <v>7.3250000000000002</v>
      </c>
      <c r="R75" s="136">
        <v>10</v>
      </c>
      <c r="S75" s="172">
        <v>7</v>
      </c>
      <c r="T75" s="136"/>
      <c r="U75" s="115"/>
      <c r="V75" s="803">
        <f t="shared" si="19"/>
        <v>73.25</v>
      </c>
      <c r="W75" s="810"/>
      <c r="X75" s="195"/>
      <c r="Y75" s="791"/>
    </row>
    <row r="76" spans="1:25" ht="19.5" customHeight="1" thickBot="1">
      <c r="A76" s="448"/>
      <c r="B76" s="299">
        <v>19</v>
      </c>
      <c r="C76" s="765" t="s">
        <v>231</v>
      </c>
      <c r="D76" s="188"/>
      <c r="E76" s="188"/>
      <c r="F76" s="219">
        <v>20.6</v>
      </c>
      <c r="G76" s="219">
        <v>21</v>
      </c>
      <c r="H76" s="219">
        <v>10</v>
      </c>
      <c r="I76" s="219">
        <v>20.12</v>
      </c>
      <c r="J76" s="286"/>
      <c r="K76" s="219">
        <v>10</v>
      </c>
      <c r="L76" s="219"/>
      <c r="M76" s="219">
        <v>47.5</v>
      </c>
      <c r="N76" s="219">
        <v>21.5</v>
      </c>
      <c r="O76" s="219">
        <v>6</v>
      </c>
      <c r="P76" s="194">
        <f t="shared" si="17"/>
        <v>156.72</v>
      </c>
      <c r="Q76" s="766">
        <f t="shared" si="18"/>
        <v>13.06</v>
      </c>
      <c r="R76" s="926">
        <v>10</v>
      </c>
      <c r="S76" s="927">
        <v>7</v>
      </c>
      <c r="T76" s="219"/>
      <c r="U76" s="284"/>
      <c r="V76" s="795">
        <f t="shared" si="19"/>
        <v>130.6</v>
      </c>
      <c r="W76" s="195"/>
      <c r="X76" s="195"/>
      <c r="Y76" s="791"/>
    </row>
    <row r="77" spans="1:25" ht="16.5" customHeight="1" thickBot="1">
      <c r="A77" s="448"/>
      <c r="B77" s="299">
        <v>20</v>
      </c>
      <c r="C77" s="765" t="s">
        <v>219</v>
      </c>
      <c r="D77" s="188">
        <v>36.07</v>
      </c>
      <c r="E77" s="188">
        <v>12.5</v>
      </c>
      <c r="F77" s="219">
        <v>9</v>
      </c>
      <c r="G77" s="219">
        <v>22.4</v>
      </c>
      <c r="H77" s="219">
        <v>20.77</v>
      </c>
      <c r="I77" s="219">
        <v>14.4</v>
      </c>
      <c r="J77" s="286">
        <v>35.9</v>
      </c>
      <c r="K77" s="219">
        <v>4.9000000000000004</v>
      </c>
      <c r="L77" s="219">
        <v>21.8</v>
      </c>
      <c r="M77" s="219">
        <v>27.1</v>
      </c>
      <c r="N77" s="219">
        <v>12.17</v>
      </c>
      <c r="O77" s="219">
        <v>10.8</v>
      </c>
      <c r="P77" s="194">
        <f t="shared" si="17"/>
        <v>227.81</v>
      </c>
      <c r="Q77" s="766">
        <f t="shared" si="18"/>
        <v>18.984166666666667</v>
      </c>
      <c r="R77" s="136">
        <v>30</v>
      </c>
      <c r="S77" s="172">
        <v>21</v>
      </c>
      <c r="T77" s="219"/>
      <c r="U77" s="284"/>
      <c r="V77" s="795">
        <f t="shared" si="19"/>
        <v>63.280555555555559</v>
      </c>
      <c r="W77" s="195"/>
      <c r="X77" s="195"/>
      <c r="Y77" s="791"/>
    </row>
    <row r="78" spans="1:25" ht="18" customHeight="1" thickBot="1">
      <c r="A78" s="448"/>
      <c r="B78" s="299">
        <v>21</v>
      </c>
      <c r="C78" s="765" t="s">
        <v>225</v>
      </c>
      <c r="D78" s="188">
        <v>9</v>
      </c>
      <c r="E78" s="188">
        <v>14.94</v>
      </c>
      <c r="F78" s="219">
        <v>21.4</v>
      </c>
      <c r="G78" s="219">
        <v>7.3</v>
      </c>
      <c r="H78" s="219">
        <v>12.6</v>
      </c>
      <c r="I78" s="219">
        <v>18.5</v>
      </c>
      <c r="J78" s="286">
        <v>8.6</v>
      </c>
      <c r="K78" s="219">
        <v>22.7</v>
      </c>
      <c r="L78" s="219">
        <v>8.1999999999999993</v>
      </c>
      <c r="M78" s="219">
        <v>20.9</v>
      </c>
      <c r="N78" s="219">
        <v>21</v>
      </c>
      <c r="O78" s="219">
        <v>15.55</v>
      </c>
      <c r="P78" s="194">
        <f t="shared" si="17"/>
        <v>180.69</v>
      </c>
      <c r="Q78" s="766">
        <f t="shared" si="18"/>
        <v>15.057499999999999</v>
      </c>
      <c r="R78" s="926">
        <v>15</v>
      </c>
      <c r="S78" s="927">
        <v>10.5</v>
      </c>
      <c r="T78" s="219"/>
      <c r="U78" s="284"/>
      <c r="V78" s="795">
        <f t="shared" si="19"/>
        <v>100.38333333333334</v>
      </c>
      <c r="W78" s="195"/>
      <c r="X78" s="195"/>
      <c r="Y78" s="791"/>
    </row>
    <row r="79" spans="1:25" ht="16.5" thickBot="1">
      <c r="A79" s="448"/>
      <c r="B79" s="126">
        <v>22</v>
      </c>
      <c r="C79" s="775" t="s">
        <v>303</v>
      </c>
      <c r="D79" s="188">
        <v>4</v>
      </c>
      <c r="E79" s="188">
        <v>122.6</v>
      </c>
      <c r="F79" s="219">
        <v>12.6</v>
      </c>
      <c r="G79" s="219">
        <v>8.9</v>
      </c>
      <c r="H79" s="219">
        <v>0.6</v>
      </c>
      <c r="I79" s="219">
        <v>12.85</v>
      </c>
      <c r="J79" s="286">
        <v>100</v>
      </c>
      <c r="K79" s="219">
        <v>14.4</v>
      </c>
      <c r="L79" s="219">
        <v>12.8</v>
      </c>
      <c r="M79" s="219">
        <v>6</v>
      </c>
      <c r="N79" s="219">
        <v>0.6</v>
      </c>
      <c r="O79" s="219">
        <v>8.6</v>
      </c>
      <c r="P79" s="194">
        <f t="shared" si="17"/>
        <v>303.95</v>
      </c>
      <c r="Q79" s="766">
        <f t="shared" si="18"/>
        <v>25.329166666666666</v>
      </c>
      <c r="R79" s="136">
        <v>40</v>
      </c>
      <c r="S79" s="172">
        <v>28</v>
      </c>
      <c r="T79" s="136"/>
      <c r="U79" s="115"/>
      <c r="V79" s="803">
        <f t="shared" si="19"/>
        <v>63.322916666666664</v>
      </c>
      <c r="W79" s="195"/>
      <c r="X79" s="195"/>
      <c r="Y79" s="791"/>
    </row>
    <row r="80" spans="1:25" ht="16.5" thickBot="1">
      <c r="A80" s="448"/>
      <c r="B80" s="317">
        <v>23</v>
      </c>
      <c r="C80" s="769" t="s">
        <v>224</v>
      </c>
      <c r="D80" s="188">
        <v>20.7</v>
      </c>
      <c r="E80" s="188">
        <v>25.5</v>
      </c>
      <c r="F80" s="219">
        <v>18.7</v>
      </c>
      <c r="G80" s="219">
        <v>11</v>
      </c>
      <c r="H80" s="219">
        <v>17.899999999999999</v>
      </c>
      <c r="I80" s="219">
        <v>20.75</v>
      </c>
      <c r="J80" s="286">
        <v>22.7</v>
      </c>
      <c r="K80" s="219">
        <v>16.5</v>
      </c>
      <c r="L80" s="219">
        <v>22.8</v>
      </c>
      <c r="M80" s="219">
        <v>18.3</v>
      </c>
      <c r="N80" s="219">
        <v>21.3</v>
      </c>
      <c r="O80" s="219">
        <v>34.200000000000003</v>
      </c>
      <c r="P80" s="194">
        <f t="shared" si="17"/>
        <v>250.35000000000002</v>
      </c>
      <c r="Q80" s="766">
        <f t="shared" si="18"/>
        <v>20.862500000000001</v>
      </c>
      <c r="R80" s="926">
        <v>30</v>
      </c>
      <c r="S80" s="927">
        <v>21</v>
      </c>
      <c r="T80" s="219"/>
      <c r="U80" s="285"/>
      <c r="V80" s="795">
        <f t="shared" si="19"/>
        <v>69.541666666666671</v>
      </c>
      <c r="W80" s="195"/>
      <c r="X80" s="195"/>
      <c r="Y80" s="791"/>
    </row>
    <row r="81" spans="1:25" ht="32.25" customHeight="1" thickBot="1">
      <c r="A81" s="448"/>
      <c r="B81" s="317">
        <v>24</v>
      </c>
      <c r="C81" s="769" t="s">
        <v>304</v>
      </c>
      <c r="D81" s="871">
        <f>SUM(D82:D87)</f>
        <v>0</v>
      </c>
      <c r="E81" s="871">
        <f t="shared" ref="E81:O81" si="20">SUM(E82:E87)</f>
        <v>0</v>
      </c>
      <c r="F81" s="871">
        <f t="shared" si="20"/>
        <v>0</v>
      </c>
      <c r="G81" s="871">
        <f t="shared" si="20"/>
        <v>0</v>
      </c>
      <c r="H81" s="871">
        <f t="shared" si="20"/>
        <v>20</v>
      </c>
      <c r="I81" s="871">
        <f t="shared" si="20"/>
        <v>20</v>
      </c>
      <c r="J81" s="871">
        <f t="shared" si="20"/>
        <v>0</v>
      </c>
      <c r="K81" s="871">
        <f t="shared" si="20"/>
        <v>20</v>
      </c>
      <c r="L81" s="871">
        <f t="shared" si="20"/>
        <v>0</v>
      </c>
      <c r="M81" s="871">
        <f t="shared" si="20"/>
        <v>20</v>
      </c>
      <c r="N81" s="871">
        <f t="shared" si="20"/>
        <v>0</v>
      </c>
      <c r="O81" s="871">
        <f t="shared" si="20"/>
        <v>0</v>
      </c>
      <c r="P81" s="194">
        <f t="shared" si="17"/>
        <v>80</v>
      </c>
      <c r="Q81" s="766">
        <f t="shared" si="18"/>
        <v>6.666666666666667</v>
      </c>
      <c r="R81" s="136">
        <v>10</v>
      </c>
      <c r="S81" s="172">
        <v>7</v>
      </c>
      <c r="T81" s="219"/>
      <c r="U81" s="286"/>
      <c r="V81" s="795">
        <f t="shared" si="19"/>
        <v>66.666666666666671</v>
      </c>
      <c r="W81" s="195"/>
      <c r="X81" s="195"/>
      <c r="Y81" s="791"/>
    </row>
    <row r="82" spans="1:25" ht="21" customHeight="1" thickBot="1">
      <c r="A82" s="448"/>
      <c r="B82" s="764"/>
      <c r="C82" s="785" t="s">
        <v>305</v>
      </c>
      <c r="D82" s="188"/>
      <c r="E82" s="188"/>
      <c r="F82" s="219"/>
      <c r="G82" s="219"/>
      <c r="H82" s="219"/>
      <c r="I82" s="219"/>
      <c r="J82" s="286"/>
      <c r="K82" s="219">
        <v>20</v>
      </c>
      <c r="L82" s="219"/>
      <c r="M82" s="219"/>
      <c r="N82" s="219"/>
      <c r="O82" s="219"/>
      <c r="P82" s="194">
        <f t="shared" si="17"/>
        <v>20</v>
      </c>
      <c r="Q82" s="766">
        <f t="shared" si="18"/>
        <v>1.6666666666666667</v>
      </c>
      <c r="R82" s="918"/>
      <c r="S82" s="919"/>
      <c r="T82" s="807"/>
      <c r="U82" s="807"/>
      <c r="V82" s="795"/>
      <c r="W82" s="195"/>
      <c r="X82" s="195"/>
      <c r="Y82" s="791"/>
    </row>
    <row r="83" spans="1:25" ht="20.25" customHeight="1" thickBot="1">
      <c r="A83" s="448"/>
      <c r="B83" s="764"/>
      <c r="C83" s="770" t="s">
        <v>306</v>
      </c>
      <c r="D83" s="188"/>
      <c r="E83" s="188"/>
      <c r="F83" s="219"/>
      <c r="G83" s="219"/>
      <c r="H83" s="219"/>
      <c r="I83" s="219">
        <v>20</v>
      </c>
      <c r="J83" s="286"/>
      <c r="K83" s="219"/>
      <c r="L83" s="219"/>
      <c r="M83" s="219"/>
      <c r="N83" s="219"/>
      <c r="O83" s="219"/>
      <c r="P83" s="194">
        <f t="shared" si="17"/>
        <v>20</v>
      </c>
      <c r="Q83" s="766">
        <f t="shared" si="18"/>
        <v>1.6666666666666667</v>
      </c>
      <c r="R83" s="793"/>
      <c r="S83" s="922"/>
      <c r="T83" s="807"/>
      <c r="U83" s="807"/>
      <c r="V83" s="795"/>
      <c r="W83" s="195"/>
      <c r="X83" s="195"/>
      <c r="Y83" s="791"/>
    </row>
    <row r="84" spans="1:25" ht="16.5" thickBot="1">
      <c r="A84" s="448"/>
      <c r="B84" s="764"/>
      <c r="C84" s="770" t="s">
        <v>307</v>
      </c>
      <c r="D84" s="188"/>
      <c r="E84" s="188"/>
      <c r="F84" s="219"/>
      <c r="G84" s="219"/>
      <c r="H84" s="219"/>
      <c r="I84" s="219"/>
      <c r="J84" s="286"/>
      <c r="K84" s="219"/>
      <c r="L84" s="219"/>
      <c r="M84" s="219"/>
      <c r="N84" s="219"/>
      <c r="O84" s="219"/>
      <c r="P84" s="194">
        <f t="shared" si="17"/>
        <v>0</v>
      </c>
      <c r="Q84" s="766">
        <f t="shared" si="18"/>
        <v>0</v>
      </c>
      <c r="R84" s="793"/>
      <c r="S84" s="922"/>
      <c r="T84" s="807"/>
      <c r="U84" s="807"/>
      <c r="V84" s="795"/>
      <c r="W84" s="195"/>
      <c r="X84" s="195"/>
      <c r="Y84" s="791"/>
    </row>
    <row r="85" spans="1:25" ht="18.75" customHeight="1" thickBot="1">
      <c r="A85" s="448"/>
      <c r="B85" s="764"/>
      <c r="C85" s="770" t="s">
        <v>308</v>
      </c>
      <c r="D85" s="188"/>
      <c r="E85" s="188"/>
      <c r="F85" s="219"/>
      <c r="G85" s="219"/>
      <c r="H85" s="219"/>
      <c r="I85" s="219"/>
      <c r="J85" s="286"/>
      <c r="K85" s="219"/>
      <c r="L85" s="219"/>
      <c r="M85" s="219"/>
      <c r="N85" s="219"/>
      <c r="O85" s="219"/>
      <c r="P85" s="194">
        <f t="shared" si="17"/>
        <v>0</v>
      </c>
      <c r="Q85" s="766">
        <f t="shared" si="18"/>
        <v>0</v>
      </c>
      <c r="R85" s="793"/>
      <c r="S85" s="922"/>
      <c r="T85" s="807"/>
      <c r="U85" s="807"/>
      <c r="V85" s="795"/>
      <c r="W85" s="195"/>
      <c r="X85" s="195"/>
      <c r="Y85" s="791"/>
    </row>
    <row r="86" spans="1:25" ht="16.5" thickBot="1">
      <c r="A86" s="448"/>
      <c r="B86" s="764"/>
      <c r="C86" s="770" t="s">
        <v>309</v>
      </c>
      <c r="D86" s="188"/>
      <c r="E86" s="188"/>
      <c r="F86" s="219"/>
      <c r="G86" s="219"/>
      <c r="H86" s="219"/>
      <c r="I86" s="219"/>
      <c r="J86" s="286"/>
      <c r="K86" s="219"/>
      <c r="L86" s="219"/>
      <c r="M86" s="219"/>
      <c r="N86" s="219"/>
      <c r="O86" s="219"/>
      <c r="P86" s="194">
        <f t="shared" si="17"/>
        <v>0</v>
      </c>
      <c r="Q86" s="766">
        <f t="shared" si="18"/>
        <v>0</v>
      </c>
      <c r="R86" s="793"/>
      <c r="S86" s="922"/>
      <c r="T86" s="807"/>
      <c r="U86" s="807"/>
      <c r="V86" s="795"/>
      <c r="W86" s="195"/>
      <c r="X86" s="195"/>
      <c r="Y86" s="791"/>
    </row>
    <row r="87" spans="1:25" ht="18.75" customHeight="1" thickBot="1">
      <c r="A87" s="448"/>
      <c r="B87" s="764"/>
      <c r="C87" s="770" t="s">
        <v>310</v>
      </c>
      <c r="D87" s="188"/>
      <c r="E87" s="188"/>
      <c r="F87" s="219"/>
      <c r="G87" s="219"/>
      <c r="H87" s="219">
        <v>20</v>
      </c>
      <c r="I87" s="219"/>
      <c r="J87" s="286"/>
      <c r="K87" s="219"/>
      <c r="L87" s="219"/>
      <c r="M87" s="219">
        <v>20</v>
      </c>
      <c r="N87" s="219"/>
      <c r="O87" s="219"/>
      <c r="P87" s="194">
        <f t="shared" si="17"/>
        <v>40</v>
      </c>
      <c r="Q87" s="766">
        <f t="shared" si="18"/>
        <v>3.3333333333333335</v>
      </c>
      <c r="R87" s="920"/>
      <c r="S87" s="921"/>
      <c r="T87" s="807"/>
      <c r="U87" s="807"/>
      <c r="V87" s="795"/>
      <c r="W87" s="195"/>
      <c r="X87" s="195"/>
      <c r="Y87" s="791"/>
    </row>
    <row r="88" spans="1:25" ht="16.5" thickBot="1">
      <c r="A88" s="448"/>
      <c r="B88" s="299">
        <v>25</v>
      </c>
      <c r="C88" s="765" t="s">
        <v>311</v>
      </c>
      <c r="D88" s="188">
        <v>1.5</v>
      </c>
      <c r="E88" s="188">
        <v>1.5</v>
      </c>
      <c r="F88" s="219"/>
      <c r="G88" s="219">
        <v>3</v>
      </c>
      <c r="H88" s="219">
        <v>1.5</v>
      </c>
      <c r="I88" s="219">
        <v>1.5</v>
      </c>
      <c r="J88" s="286"/>
      <c r="K88" s="219">
        <v>1.5</v>
      </c>
      <c r="L88" s="219">
        <v>1.5</v>
      </c>
      <c r="M88" s="219">
        <v>1.5</v>
      </c>
      <c r="N88" s="219"/>
      <c r="O88" s="219">
        <v>1.5</v>
      </c>
      <c r="P88" s="194">
        <f t="shared" si="17"/>
        <v>15</v>
      </c>
      <c r="Q88" s="766">
        <f t="shared" si="18"/>
        <v>1.25</v>
      </c>
      <c r="R88" s="912">
        <v>1</v>
      </c>
      <c r="S88" s="913">
        <v>0.7</v>
      </c>
      <c r="T88" s="285"/>
      <c r="U88" s="284"/>
      <c r="V88" s="795">
        <f t="shared" si="19"/>
        <v>125</v>
      </c>
      <c r="W88" s="195"/>
      <c r="X88" s="195"/>
      <c r="Y88" s="791"/>
    </row>
    <row r="89" spans="1:25" ht="20.25" customHeight="1" thickBot="1">
      <c r="A89" s="448"/>
      <c r="B89" s="299">
        <v>26</v>
      </c>
      <c r="C89" s="765" t="s">
        <v>312</v>
      </c>
      <c r="D89" s="188">
        <f>'[1]1-ый день'!L84</f>
        <v>0</v>
      </c>
      <c r="E89" s="188">
        <v>2</v>
      </c>
      <c r="F89" s="219"/>
      <c r="G89" s="219"/>
      <c r="H89" s="219"/>
      <c r="I89" s="219">
        <v>2</v>
      </c>
      <c r="J89" s="286"/>
      <c r="K89" s="219">
        <v>2</v>
      </c>
      <c r="L89" s="219"/>
      <c r="M89" s="219">
        <v>2</v>
      </c>
      <c r="N89" s="219">
        <v>2</v>
      </c>
      <c r="O89" s="219"/>
      <c r="P89" s="194">
        <f t="shared" si="17"/>
        <v>10</v>
      </c>
      <c r="Q89" s="766">
        <f t="shared" si="18"/>
        <v>0.83333333333333337</v>
      </c>
      <c r="R89" s="793">
        <v>1</v>
      </c>
      <c r="S89" s="794">
        <v>0.7</v>
      </c>
      <c r="T89" s="285"/>
      <c r="U89" s="284"/>
      <c r="V89" s="795">
        <f t="shared" si="19"/>
        <v>83.333333333333343</v>
      </c>
      <c r="W89" s="195"/>
      <c r="X89" s="195"/>
      <c r="Y89" s="791"/>
    </row>
    <row r="90" spans="1:25" ht="21.75" customHeight="1" thickBot="1">
      <c r="A90" s="448"/>
      <c r="B90" s="299">
        <v>27</v>
      </c>
      <c r="C90" s="765" t="s">
        <v>313</v>
      </c>
      <c r="D90" s="188">
        <f>'[1]1-ый день'!L85</f>
        <v>0</v>
      </c>
      <c r="E90" s="188"/>
      <c r="F90" s="219">
        <v>4</v>
      </c>
      <c r="G90" s="219"/>
      <c r="H90" s="219"/>
      <c r="I90" s="219"/>
      <c r="J90" s="286">
        <v>4</v>
      </c>
      <c r="K90" s="219"/>
      <c r="L90" s="219"/>
      <c r="M90" s="219"/>
      <c r="N90" s="219"/>
      <c r="O90" s="219">
        <v>4</v>
      </c>
      <c r="P90" s="194">
        <f t="shared" si="17"/>
        <v>12</v>
      </c>
      <c r="Q90" s="766">
        <f t="shared" si="18"/>
        <v>1</v>
      </c>
      <c r="R90" s="793">
        <v>2</v>
      </c>
      <c r="S90" s="794">
        <v>1.4</v>
      </c>
      <c r="T90" s="285"/>
      <c r="U90" s="284"/>
      <c r="V90" s="795">
        <f t="shared" si="19"/>
        <v>50</v>
      </c>
      <c r="W90" s="195"/>
      <c r="X90" s="195"/>
      <c r="Y90" s="791"/>
    </row>
    <row r="91" spans="1:25" ht="20.25" customHeight="1" thickBot="1">
      <c r="A91" s="448"/>
      <c r="B91" s="299">
        <v>28</v>
      </c>
      <c r="C91" s="765" t="s">
        <v>314</v>
      </c>
      <c r="D91" s="188">
        <f>'[1]1-ый день'!L86</f>
        <v>0</v>
      </c>
      <c r="E91" s="188">
        <v>1.1000000000000001</v>
      </c>
      <c r="F91" s="219">
        <v>0.6</v>
      </c>
      <c r="G91" s="219">
        <v>1</v>
      </c>
      <c r="H91" s="219">
        <v>0.87</v>
      </c>
      <c r="I91" s="219">
        <v>0.55000000000000004</v>
      </c>
      <c r="J91" s="286"/>
      <c r="K91" s="219">
        <v>0.9</v>
      </c>
      <c r="L91" s="219">
        <v>0.6</v>
      </c>
      <c r="M91" s="219"/>
      <c r="N91" s="219">
        <v>0.87</v>
      </c>
      <c r="O91" s="219">
        <v>0.6</v>
      </c>
      <c r="P91" s="194">
        <f t="shared" si="17"/>
        <v>7.09</v>
      </c>
      <c r="Q91" s="766">
        <f t="shared" si="18"/>
        <v>0.59083333333333332</v>
      </c>
      <c r="R91" s="793">
        <v>0.2</v>
      </c>
      <c r="S91" s="794">
        <v>0.14000000000000001</v>
      </c>
      <c r="T91" s="285"/>
      <c r="U91" s="284"/>
      <c r="V91" s="795">
        <f t="shared" si="19"/>
        <v>295.41666666666663</v>
      </c>
      <c r="W91" s="195"/>
      <c r="X91" s="195"/>
      <c r="Y91" s="791"/>
    </row>
    <row r="92" spans="1:25" ht="16.5" customHeight="1" thickBot="1">
      <c r="A92" s="448"/>
      <c r="B92" s="299">
        <v>29</v>
      </c>
      <c r="C92" s="765" t="s">
        <v>315</v>
      </c>
      <c r="D92" s="188">
        <f>'[1]1-ый день'!L87</f>
        <v>0</v>
      </c>
      <c r="E92" s="188"/>
      <c r="F92" s="219">
        <v>6</v>
      </c>
      <c r="G92" s="219"/>
      <c r="H92" s="219">
        <v>6</v>
      </c>
      <c r="I92" s="219"/>
      <c r="J92" s="286"/>
      <c r="K92" s="219"/>
      <c r="L92" s="219">
        <v>6</v>
      </c>
      <c r="M92" s="219"/>
      <c r="N92" s="219"/>
      <c r="O92" s="219">
        <v>6</v>
      </c>
      <c r="P92" s="194">
        <f t="shared" si="17"/>
        <v>24</v>
      </c>
      <c r="Q92" s="766">
        <f t="shared" si="18"/>
        <v>2</v>
      </c>
      <c r="R92" s="793">
        <v>3</v>
      </c>
      <c r="S92" s="794">
        <v>2.1</v>
      </c>
      <c r="T92" s="285"/>
      <c r="U92" s="284"/>
      <c r="V92" s="795">
        <f t="shared" si="19"/>
        <v>66.666666666666671</v>
      </c>
      <c r="W92" s="195"/>
      <c r="X92" s="195"/>
      <c r="Y92" s="791"/>
    </row>
    <row r="93" spans="1:25" ht="16.5" thickBot="1">
      <c r="A93" s="448"/>
      <c r="B93" s="299">
        <v>30</v>
      </c>
      <c r="C93" s="765" t="s">
        <v>316</v>
      </c>
      <c r="D93" s="188">
        <f>'[1]1-ый день'!L88</f>
        <v>0</v>
      </c>
      <c r="E93" s="188"/>
      <c r="F93" s="219"/>
      <c r="G93" s="219"/>
      <c r="H93" s="219"/>
      <c r="I93" s="219"/>
      <c r="J93" s="286"/>
      <c r="K93" s="219"/>
      <c r="L93" s="219"/>
      <c r="M93" s="219"/>
      <c r="N93" s="219"/>
      <c r="O93" s="219"/>
      <c r="P93" s="194">
        <f t="shared" si="17"/>
        <v>0</v>
      </c>
      <c r="Q93" s="766">
        <f t="shared" si="18"/>
        <v>0</v>
      </c>
      <c r="R93" s="793">
        <v>5</v>
      </c>
      <c r="S93" s="794"/>
      <c r="T93" s="285"/>
      <c r="U93" s="284"/>
      <c r="V93" s="795">
        <f t="shared" si="19"/>
        <v>0</v>
      </c>
      <c r="W93" s="195"/>
      <c r="X93" s="195"/>
      <c r="Y93" s="791"/>
    </row>
    <row r="94" spans="1:25" ht="16.5" thickBot="1">
      <c r="A94" s="448"/>
      <c r="B94" s="299">
        <v>31</v>
      </c>
      <c r="C94" s="765" t="s">
        <v>317</v>
      </c>
      <c r="D94" s="188">
        <f>'[1]1-ый день'!L89</f>
        <v>0</v>
      </c>
      <c r="E94" s="188"/>
      <c r="F94" s="219"/>
      <c r="G94" s="219"/>
      <c r="H94" s="219"/>
      <c r="I94" s="219"/>
      <c r="J94" s="286"/>
      <c r="K94" s="219"/>
      <c r="L94" s="219"/>
      <c r="M94" s="219"/>
      <c r="N94" s="219"/>
      <c r="O94" s="219"/>
      <c r="P94" s="194">
        <f t="shared" si="17"/>
        <v>0</v>
      </c>
      <c r="Q94" s="766">
        <f t="shared" si="18"/>
        <v>0</v>
      </c>
      <c r="R94" s="793">
        <v>2</v>
      </c>
      <c r="S94" s="794"/>
      <c r="T94" s="285"/>
      <c r="U94" s="284"/>
      <c r="V94" s="795">
        <f t="shared" si="19"/>
        <v>0</v>
      </c>
      <c r="W94" s="195"/>
      <c r="X94" s="195"/>
      <c r="Y94" s="791"/>
    </row>
    <row r="95" spans="1:25" ht="15.75">
      <c r="A95" s="448"/>
      <c r="B95" s="448"/>
      <c r="C95" s="788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937"/>
      <c r="Q95" s="195"/>
      <c r="R95" s="804"/>
      <c r="S95" s="804"/>
      <c r="T95" s="195"/>
      <c r="U95" s="195"/>
      <c r="V95" s="195"/>
      <c r="W95" s="195"/>
      <c r="X95" s="195"/>
      <c r="Y95" s="791"/>
    </row>
    <row r="96" spans="1:25" ht="15.75">
      <c r="A96" s="448"/>
      <c r="B96" s="448"/>
      <c r="C96" s="788"/>
      <c r="D96" s="448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897"/>
      <c r="Q96" s="448"/>
      <c r="R96" s="786"/>
      <c r="S96" s="786"/>
      <c r="T96" s="448"/>
      <c r="U96" s="448"/>
      <c r="V96" s="448"/>
      <c r="W96" s="448"/>
      <c r="X96" s="448"/>
    </row>
    <row r="97" spans="1:24" ht="15.75">
      <c r="A97" s="448"/>
      <c r="B97" s="941"/>
      <c r="C97" s="986" t="s">
        <v>318</v>
      </c>
      <c r="D97" s="986"/>
      <c r="E97" s="986"/>
      <c r="F97" s="986"/>
      <c r="G97" s="986"/>
      <c r="H97" s="986"/>
      <c r="I97" s="986"/>
      <c r="J97" s="986"/>
      <c r="K97" s="893"/>
      <c r="L97" s="448"/>
      <c r="M97" s="448"/>
      <c r="N97" s="448"/>
      <c r="O97" s="448"/>
      <c r="P97" s="897"/>
      <c r="Q97" s="448"/>
      <c r="R97" s="786"/>
      <c r="S97" s="786"/>
      <c r="T97" s="448"/>
      <c r="U97" s="448"/>
      <c r="V97" s="448"/>
      <c r="W97" s="448"/>
      <c r="X97" s="448"/>
    </row>
    <row r="98" spans="1:24" ht="15.75">
      <c r="A98" s="448"/>
      <c r="B98" s="941"/>
      <c r="C98" s="948"/>
      <c r="D98" s="941"/>
      <c r="E98" s="941"/>
      <c r="F98" s="941"/>
      <c r="G98" s="941"/>
      <c r="H98" s="941"/>
      <c r="I98" s="941"/>
      <c r="J98" s="949"/>
      <c r="K98" s="893"/>
      <c r="L98" s="889"/>
      <c r="M98" s="448"/>
      <c r="N98" s="448"/>
      <c r="O98" s="448"/>
      <c r="P98" s="897"/>
      <c r="Q98" s="448"/>
      <c r="R98" s="786"/>
      <c r="S98" s="786"/>
      <c r="T98" s="448"/>
      <c r="U98" s="448"/>
      <c r="V98" s="448"/>
      <c r="W98" s="448"/>
      <c r="X98" s="448"/>
    </row>
    <row r="99" spans="1:24" ht="15.75">
      <c r="A99" s="448"/>
      <c r="B99" s="941"/>
      <c r="C99" s="941" t="s">
        <v>344</v>
      </c>
      <c r="D99" s="942" t="s">
        <v>320</v>
      </c>
      <c r="E99" s="943"/>
      <c r="F99" s="943"/>
      <c r="G99" s="943"/>
      <c r="H99" s="943"/>
      <c r="I99" s="943"/>
      <c r="J99" s="943"/>
      <c r="K99" s="943"/>
      <c r="L99" s="888"/>
      <c r="M99" s="786"/>
      <c r="N99" s="786"/>
      <c r="O99" s="786"/>
      <c r="P99" s="897"/>
      <c r="Q99" s="786"/>
      <c r="R99" s="786"/>
      <c r="S99" s="786"/>
      <c r="T99" s="786"/>
      <c r="U99" s="786"/>
      <c r="V99" s="786"/>
      <c r="W99" s="448"/>
      <c r="X99" s="448"/>
    </row>
    <row r="100" spans="1:24" ht="15.75">
      <c r="A100" s="448"/>
      <c r="B100" s="944"/>
      <c r="C100" s="944"/>
      <c r="D100" s="942"/>
      <c r="E100" s="943"/>
      <c r="F100" s="943"/>
      <c r="G100" s="943"/>
      <c r="H100" s="893"/>
      <c r="I100" s="893"/>
      <c r="J100" s="893"/>
      <c r="K100" s="893"/>
      <c r="L100" s="888"/>
      <c r="M100" s="786"/>
      <c r="N100" s="786"/>
      <c r="O100" s="941"/>
      <c r="P100" s="942"/>
      <c r="Q100" s="943"/>
      <c r="R100" s="943"/>
      <c r="S100" s="943"/>
      <c r="T100" s="943"/>
      <c r="U100" s="943"/>
      <c r="V100" s="943"/>
      <c r="W100" s="943"/>
      <c r="X100" s="448"/>
    </row>
    <row r="101" spans="1:24" ht="15.75" customHeight="1">
      <c r="A101" s="448"/>
      <c r="B101" s="946"/>
      <c r="C101" s="946" t="s">
        <v>321</v>
      </c>
      <c r="D101" s="985" t="s">
        <v>345</v>
      </c>
      <c r="E101" s="985"/>
      <c r="F101" s="985"/>
      <c r="G101" s="985"/>
      <c r="H101" s="985"/>
      <c r="I101" s="985"/>
      <c r="J101" s="985"/>
      <c r="K101" s="985"/>
      <c r="L101" s="448"/>
      <c r="M101" s="448"/>
      <c r="N101" s="448"/>
      <c r="O101" s="893"/>
      <c r="P101" s="945"/>
      <c r="Q101" s="893"/>
      <c r="R101" s="893"/>
      <c r="S101" s="893"/>
      <c r="T101" s="893"/>
      <c r="U101" s="893"/>
      <c r="V101" s="893"/>
      <c r="W101" s="893"/>
      <c r="X101" s="448"/>
    </row>
    <row r="102" spans="1:24" ht="15.75" customHeight="1">
      <c r="A102" s="448"/>
      <c r="B102" s="946"/>
      <c r="C102" s="946"/>
      <c r="D102" s="947"/>
      <c r="E102" s="947"/>
      <c r="F102" s="947"/>
      <c r="G102" s="947"/>
      <c r="H102" s="947"/>
      <c r="I102" s="947"/>
      <c r="J102" s="947"/>
      <c r="K102" s="947"/>
      <c r="L102" s="448"/>
      <c r="M102" s="448"/>
      <c r="N102" s="448"/>
      <c r="O102" s="893"/>
      <c r="P102" s="945"/>
      <c r="Q102" s="893"/>
      <c r="R102" s="893"/>
      <c r="S102" s="893"/>
      <c r="T102" s="893"/>
      <c r="U102" s="893"/>
      <c r="V102" s="893"/>
      <c r="W102" s="893"/>
      <c r="X102" s="448"/>
    </row>
    <row r="103" spans="1:24" ht="15.75">
      <c r="A103" s="448"/>
      <c r="B103" s="893"/>
      <c r="C103" s="893" t="s">
        <v>324</v>
      </c>
      <c r="D103" s="985" t="s">
        <v>347</v>
      </c>
      <c r="E103" s="985"/>
      <c r="F103" s="985"/>
      <c r="G103" s="985"/>
      <c r="H103" s="985"/>
      <c r="I103" s="985"/>
      <c r="J103" s="985"/>
      <c r="K103" s="985"/>
      <c r="L103" s="448"/>
      <c r="M103" s="448"/>
      <c r="N103" s="448"/>
      <c r="O103" s="946"/>
      <c r="P103" s="985"/>
      <c r="Q103" s="985"/>
      <c r="R103" s="985"/>
      <c r="S103" s="985"/>
      <c r="T103" s="985"/>
      <c r="U103" s="985"/>
      <c r="V103" s="985"/>
      <c r="W103" s="985"/>
      <c r="X103" s="448"/>
    </row>
    <row r="104" spans="1:24" ht="15.75">
      <c r="A104" s="448"/>
      <c r="B104" s="893"/>
      <c r="C104" s="893"/>
      <c r="D104" s="894"/>
      <c r="E104" s="893"/>
      <c r="F104" s="893"/>
      <c r="G104" s="893"/>
      <c r="H104" s="893"/>
      <c r="I104" s="893"/>
      <c r="J104" s="893"/>
      <c r="K104" s="893"/>
      <c r="L104" s="448"/>
      <c r="M104" s="448"/>
      <c r="N104" s="448"/>
      <c r="O104" s="893"/>
      <c r="P104" s="985"/>
      <c r="Q104" s="985"/>
      <c r="R104" s="985"/>
      <c r="S104" s="985"/>
      <c r="T104" s="985"/>
      <c r="U104" s="985"/>
      <c r="V104" s="985"/>
      <c r="W104" s="985"/>
      <c r="X104" s="448"/>
    </row>
    <row r="105" spans="1:24" ht="15.75">
      <c r="A105" s="448"/>
      <c r="B105" s="893"/>
      <c r="C105" s="893" t="s">
        <v>322</v>
      </c>
      <c r="D105" s="894"/>
      <c r="E105" s="893"/>
      <c r="F105" s="893"/>
      <c r="G105" s="893"/>
      <c r="H105" s="893"/>
      <c r="I105" s="893"/>
      <c r="J105" s="893"/>
      <c r="K105" s="893"/>
      <c r="L105" s="448"/>
      <c r="M105" s="448"/>
      <c r="N105" s="448"/>
      <c r="O105" s="893"/>
      <c r="P105" s="947"/>
      <c r="Q105" s="947"/>
      <c r="R105" s="947"/>
      <c r="S105" s="947"/>
      <c r="T105" s="947"/>
      <c r="U105" s="947"/>
      <c r="V105" s="947"/>
      <c r="W105" s="947"/>
      <c r="X105" s="448"/>
    </row>
    <row r="106" spans="1:24" ht="15.75">
      <c r="A106" s="448"/>
      <c r="B106" s="893"/>
      <c r="C106" s="893" t="s">
        <v>351</v>
      </c>
      <c r="D106" s="894" t="s">
        <v>354</v>
      </c>
      <c r="E106" s="893"/>
      <c r="F106" s="893"/>
      <c r="G106" s="893"/>
      <c r="H106" s="893"/>
      <c r="I106" s="893"/>
      <c r="J106" s="893"/>
      <c r="K106" s="893"/>
      <c r="L106" s="448"/>
      <c r="M106" s="448"/>
      <c r="N106" s="448"/>
      <c r="O106" s="893"/>
      <c r="P106" s="947"/>
      <c r="Q106" s="947"/>
      <c r="R106" s="947"/>
      <c r="S106" s="947"/>
      <c r="T106" s="947"/>
      <c r="U106" s="947"/>
      <c r="V106" s="947"/>
      <c r="W106" s="947"/>
      <c r="X106" s="448"/>
    </row>
    <row r="107" spans="1:24" ht="15.75">
      <c r="A107" s="448"/>
      <c r="B107" s="893"/>
      <c r="C107" s="893" t="s">
        <v>356</v>
      </c>
      <c r="D107" s="894" t="s">
        <v>353</v>
      </c>
      <c r="E107" s="893"/>
      <c r="F107" s="893"/>
      <c r="G107" s="893"/>
      <c r="H107" s="893"/>
      <c r="I107" s="893"/>
      <c r="J107" s="893"/>
      <c r="K107" s="893"/>
      <c r="L107" s="448"/>
      <c r="M107" s="448"/>
      <c r="N107" s="448"/>
      <c r="O107" s="893"/>
      <c r="P107" s="894"/>
      <c r="Q107" s="893"/>
      <c r="R107" s="893"/>
      <c r="S107" s="893"/>
      <c r="T107" s="893"/>
      <c r="U107" s="893"/>
      <c r="V107" s="893"/>
      <c r="W107" s="893"/>
      <c r="X107" s="448"/>
    </row>
    <row r="108" spans="1:24" ht="15.75">
      <c r="A108" s="448"/>
      <c r="B108" s="893"/>
      <c r="C108" s="893"/>
      <c r="D108" s="894"/>
      <c r="E108" s="893"/>
      <c r="F108" s="893"/>
      <c r="G108" s="893"/>
      <c r="H108" s="893"/>
      <c r="I108" s="893"/>
      <c r="J108" s="893"/>
      <c r="K108" s="893"/>
      <c r="L108" s="448"/>
      <c r="M108" s="448"/>
      <c r="N108" s="448"/>
      <c r="O108" s="893"/>
      <c r="P108" s="894"/>
      <c r="Q108" s="893"/>
      <c r="R108" s="893"/>
      <c r="S108" s="893"/>
      <c r="T108" s="893"/>
      <c r="U108" s="893"/>
      <c r="V108" s="893"/>
      <c r="W108" s="893"/>
      <c r="X108" s="448"/>
    </row>
    <row r="109" spans="1:24" ht="15.75">
      <c r="A109" s="448"/>
      <c r="B109" s="893"/>
      <c r="C109" s="893"/>
      <c r="D109" s="894"/>
      <c r="E109" s="893"/>
      <c r="F109" s="893"/>
      <c r="G109" s="893"/>
      <c r="H109" s="893"/>
      <c r="I109" s="893"/>
      <c r="J109" s="893"/>
      <c r="K109" s="893"/>
      <c r="L109" s="448"/>
      <c r="M109" s="448"/>
      <c r="N109" s="448"/>
      <c r="O109" s="893"/>
      <c r="P109" s="894"/>
      <c r="Q109" s="893"/>
      <c r="R109" s="893"/>
      <c r="S109" s="893"/>
      <c r="T109" s="893"/>
      <c r="U109" s="893"/>
      <c r="V109" s="893"/>
      <c r="W109" s="893"/>
      <c r="X109" s="448"/>
    </row>
    <row r="110" spans="1:24" ht="15.75">
      <c r="A110" s="448"/>
      <c r="B110" s="893"/>
      <c r="C110" s="893" t="s">
        <v>322</v>
      </c>
      <c r="D110" s="894" t="s">
        <v>323</v>
      </c>
      <c r="E110" s="893"/>
      <c r="F110" s="893"/>
      <c r="G110" s="893"/>
      <c r="H110" s="893"/>
      <c r="I110" s="893"/>
      <c r="J110" s="893"/>
      <c r="K110" s="893"/>
      <c r="L110" s="448"/>
      <c r="M110" s="448"/>
      <c r="N110" s="448"/>
      <c r="O110" s="893"/>
      <c r="P110" s="894"/>
      <c r="Q110" s="893"/>
      <c r="R110" s="893"/>
      <c r="S110" s="893"/>
      <c r="T110" s="893"/>
      <c r="U110" s="893"/>
      <c r="V110" s="893"/>
      <c r="W110" s="893"/>
      <c r="X110" s="448"/>
    </row>
    <row r="111" spans="1:24" ht="15.75">
      <c r="A111" s="448"/>
      <c r="B111" s="893"/>
      <c r="C111" s="893"/>
      <c r="D111" s="894"/>
      <c r="E111" s="893"/>
      <c r="F111" s="893"/>
      <c r="G111" s="893"/>
      <c r="H111" s="893"/>
      <c r="I111" s="893"/>
      <c r="J111" s="893"/>
      <c r="K111" s="893"/>
      <c r="L111" s="448"/>
      <c r="M111" s="448"/>
      <c r="N111" s="448"/>
      <c r="O111" s="893"/>
      <c r="P111" s="894"/>
      <c r="Q111" s="893"/>
      <c r="R111" s="893"/>
      <c r="S111" s="893"/>
      <c r="T111" s="893"/>
      <c r="U111" s="893"/>
      <c r="V111" s="893"/>
      <c r="W111" s="893"/>
      <c r="X111" s="448"/>
    </row>
    <row r="112" spans="1:24" ht="15.75">
      <c r="A112" s="448"/>
      <c r="B112" s="893"/>
      <c r="C112" s="893"/>
      <c r="D112" s="894"/>
      <c r="E112" s="893"/>
      <c r="F112" s="893"/>
      <c r="G112" s="893"/>
      <c r="H112" s="893"/>
      <c r="I112" s="893"/>
      <c r="J112" s="893"/>
      <c r="K112" s="893"/>
      <c r="L112" s="448"/>
      <c r="M112" s="448"/>
      <c r="N112" s="448"/>
      <c r="O112" s="893"/>
      <c r="P112" s="894"/>
      <c r="Q112" s="893"/>
      <c r="R112" s="893"/>
      <c r="S112" s="893"/>
      <c r="T112" s="893"/>
      <c r="U112" s="893"/>
      <c r="V112" s="893"/>
      <c r="W112" s="893"/>
      <c r="X112" s="448"/>
    </row>
    <row r="113" spans="1:24" ht="15.75">
      <c r="A113" s="448"/>
      <c r="B113" s="893"/>
      <c r="C113" s="893"/>
      <c r="D113" s="894"/>
      <c r="E113" s="893"/>
      <c r="F113" s="893"/>
      <c r="G113" s="893"/>
      <c r="H113" s="893"/>
      <c r="I113" s="893"/>
      <c r="J113" s="893"/>
      <c r="K113" s="893"/>
      <c r="L113" s="448"/>
      <c r="M113" s="448"/>
      <c r="N113" s="448"/>
      <c r="O113" s="893"/>
      <c r="P113" s="894"/>
      <c r="Q113" s="893"/>
      <c r="R113" s="893"/>
      <c r="S113" s="893"/>
      <c r="T113" s="893"/>
      <c r="U113" s="893"/>
      <c r="V113" s="893"/>
      <c r="W113" s="893"/>
      <c r="X113" s="448"/>
    </row>
    <row r="114" spans="1:24" ht="15.75">
      <c r="A114" s="448"/>
      <c r="B114" s="893"/>
      <c r="C114" s="893"/>
      <c r="D114" s="894"/>
      <c r="E114" s="893"/>
      <c r="F114" s="893"/>
      <c r="G114" s="893"/>
      <c r="H114" s="893"/>
      <c r="I114" s="893"/>
      <c r="J114" s="893"/>
      <c r="K114" s="893"/>
      <c r="L114" s="448"/>
      <c r="M114" s="448"/>
      <c r="N114" s="448"/>
      <c r="O114" s="893"/>
      <c r="P114" s="894"/>
      <c r="Q114" s="893"/>
      <c r="R114" s="893"/>
      <c r="S114" s="893"/>
      <c r="T114" s="893"/>
      <c r="U114" s="893"/>
      <c r="V114" s="893"/>
      <c r="W114" s="893"/>
      <c r="X114" s="448"/>
    </row>
    <row r="115" spans="1:24" ht="15.75">
      <c r="A115" s="448"/>
      <c r="B115" s="893"/>
      <c r="C115" s="893"/>
      <c r="D115" s="893"/>
      <c r="E115" s="893"/>
      <c r="F115" s="893"/>
      <c r="G115" s="893"/>
      <c r="H115" s="893"/>
      <c r="I115" s="893"/>
      <c r="J115" s="893"/>
      <c r="K115" s="893"/>
      <c r="L115" s="448"/>
      <c r="M115" s="448"/>
      <c r="N115" s="448"/>
      <c r="O115" s="893"/>
      <c r="P115" s="894"/>
      <c r="Q115" s="893"/>
      <c r="R115" s="893"/>
      <c r="S115" s="893"/>
      <c r="T115" s="893"/>
      <c r="U115" s="893"/>
      <c r="V115" s="893"/>
      <c r="W115" s="893"/>
      <c r="X115" s="448"/>
    </row>
    <row r="116" spans="1:24" ht="15.75">
      <c r="A116" s="448"/>
      <c r="B116" s="893"/>
      <c r="C116" s="893"/>
      <c r="D116" s="893"/>
      <c r="E116" s="893"/>
      <c r="F116" s="893"/>
      <c r="G116" s="893"/>
      <c r="H116" s="893"/>
      <c r="I116" s="893"/>
      <c r="J116" s="893"/>
      <c r="K116" s="893"/>
      <c r="L116" s="448"/>
      <c r="M116" s="448"/>
      <c r="N116" s="448"/>
      <c r="O116" s="893"/>
      <c r="P116" s="893"/>
      <c r="Q116" s="893"/>
      <c r="R116" s="893"/>
      <c r="S116" s="893"/>
      <c r="T116" s="893"/>
      <c r="U116" s="893"/>
      <c r="V116" s="893"/>
      <c r="W116" s="893"/>
      <c r="X116" s="448"/>
    </row>
    <row r="117" spans="1:24" ht="15.75">
      <c r="A117" s="448"/>
      <c r="B117" s="448"/>
      <c r="C117" s="448"/>
      <c r="D117" s="448"/>
      <c r="E117" s="448"/>
      <c r="F117" s="448"/>
      <c r="G117" s="448"/>
      <c r="H117" s="448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48"/>
      <c r="T117" s="448"/>
      <c r="U117" s="448"/>
      <c r="V117" s="448"/>
      <c r="W117" s="448"/>
      <c r="X117" s="448"/>
    </row>
    <row r="118" spans="1:24" ht="15.75">
      <c r="A118" s="448"/>
      <c r="B118" s="448"/>
      <c r="C118" s="790"/>
      <c r="D118" s="448"/>
      <c r="E118" s="448"/>
      <c r="F118" s="448"/>
      <c r="G118" s="448"/>
      <c r="H118" s="448"/>
      <c r="I118" s="448"/>
      <c r="J118" s="448"/>
      <c r="K118" s="448"/>
      <c r="L118" s="448"/>
      <c r="M118" s="448"/>
      <c r="N118" s="448"/>
      <c r="O118" s="448"/>
      <c r="P118" s="448"/>
      <c r="Q118" s="448"/>
      <c r="R118" s="448"/>
      <c r="S118" s="448"/>
      <c r="T118" s="448"/>
      <c r="U118" s="448"/>
      <c r="V118" s="448"/>
      <c r="W118" s="448"/>
      <c r="X118" s="448"/>
    </row>
    <row r="119" spans="1:24" ht="15.75">
      <c r="A119" s="448"/>
      <c r="B119" s="448"/>
      <c r="C119" s="448"/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8"/>
      <c r="P119" s="448"/>
      <c r="Q119" s="448"/>
      <c r="R119" s="448"/>
      <c r="S119" s="448"/>
      <c r="T119" s="448"/>
      <c r="U119" s="448"/>
      <c r="V119" s="448"/>
      <c r="W119" s="448"/>
      <c r="X119" s="448"/>
    </row>
    <row r="120" spans="1:24" ht="15.75">
      <c r="A120" s="448"/>
      <c r="B120" s="448"/>
      <c r="C120" s="448"/>
      <c r="D120" s="448"/>
      <c r="E120" s="448"/>
      <c r="F120" s="448"/>
      <c r="G120" s="448"/>
      <c r="H120" s="448"/>
      <c r="I120" s="448"/>
      <c r="J120" s="448"/>
      <c r="K120" s="448"/>
      <c r="L120" s="448"/>
      <c r="M120" s="448"/>
      <c r="N120" s="448"/>
      <c r="O120" s="448"/>
      <c r="P120" s="448"/>
      <c r="Q120" s="448"/>
      <c r="R120" s="448"/>
      <c r="S120" s="448"/>
      <c r="T120" s="448"/>
      <c r="U120" s="448"/>
      <c r="V120" s="448"/>
      <c r="W120" s="448"/>
      <c r="X120" s="448"/>
    </row>
    <row r="121" spans="1:24" ht="15.75">
      <c r="A121" s="448"/>
      <c r="B121" s="448"/>
      <c r="C121" s="448"/>
      <c r="D121" s="448"/>
      <c r="E121" s="448"/>
      <c r="F121" s="448"/>
      <c r="G121" s="448"/>
      <c r="H121" s="448"/>
      <c r="I121" s="448"/>
      <c r="J121" s="448"/>
      <c r="K121" s="448"/>
      <c r="L121" s="448"/>
      <c r="M121" s="448"/>
      <c r="N121" s="448"/>
      <c r="O121" s="448"/>
      <c r="P121" s="448"/>
      <c r="Q121" s="448"/>
      <c r="R121" s="448"/>
      <c r="S121" s="448"/>
      <c r="T121" s="448"/>
      <c r="U121" s="448"/>
      <c r="V121" s="448"/>
      <c r="W121" s="448"/>
      <c r="X121" s="448"/>
    </row>
    <row r="122" spans="1:24" ht="15.75">
      <c r="A122" s="448"/>
      <c r="B122" s="448"/>
      <c r="C122" s="448"/>
      <c r="D122" s="448"/>
      <c r="E122" s="448"/>
      <c r="F122" s="448"/>
      <c r="G122" s="448"/>
      <c r="H122" s="448"/>
      <c r="I122" s="448"/>
      <c r="J122" s="448"/>
      <c r="K122" s="448"/>
      <c r="L122" s="448"/>
      <c r="M122" s="448"/>
      <c r="N122" s="448"/>
      <c r="O122" s="448"/>
      <c r="P122" s="448"/>
      <c r="Q122" s="448"/>
      <c r="R122" s="448"/>
      <c r="S122" s="448"/>
      <c r="T122" s="448"/>
      <c r="U122" s="448"/>
      <c r="V122" s="448"/>
      <c r="W122" s="448"/>
      <c r="X122" s="448"/>
    </row>
    <row r="123" spans="1:24" ht="15.75">
      <c r="A123" s="448"/>
      <c r="B123" s="448"/>
      <c r="C123" s="448"/>
      <c r="D123" s="448"/>
      <c r="E123" s="448"/>
      <c r="F123" s="448"/>
      <c r="G123" s="448"/>
      <c r="H123" s="448"/>
      <c r="I123" s="448"/>
      <c r="J123" s="448"/>
      <c r="K123" s="448"/>
      <c r="L123" s="448"/>
      <c r="M123" s="448"/>
      <c r="N123" s="448"/>
      <c r="O123" s="448"/>
      <c r="P123" s="448"/>
      <c r="Q123" s="448"/>
      <c r="R123" s="448"/>
      <c r="S123" s="448"/>
      <c r="T123" s="448"/>
      <c r="U123" s="448"/>
      <c r="V123" s="448"/>
      <c r="W123" s="448"/>
      <c r="X123" s="448"/>
    </row>
    <row r="124" spans="1:24" ht="15.75">
      <c r="A124" s="448"/>
      <c r="B124" s="448"/>
      <c r="C124" s="448"/>
      <c r="D124" s="448"/>
      <c r="E124" s="448"/>
      <c r="F124" s="448"/>
      <c r="G124" s="448"/>
      <c r="H124" s="448"/>
      <c r="I124" s="448"/>
      <c r="J124" s="448"/>
      <c r="K124" s="448"/>
      <c r="L124" s="448"/>
      <c r="M124" s="448"/>
      <c r="N124" s="448"/>
      <c r="O124" s="448"/>
      <c r="P124" s="448"/>
      <c r="Q124" s="448"/>
      <c r="R124" s="448"/>
      <c r="S124" s="448"/>
      <c r="T124" s="448"/>
      <c r="U124" s="448"/>
      <c r="V124" s="448"/>
      <c r="W124" s="448"/>
      <c r="X124" s="448"/>
    </row>
    <row r="125" spans="1:24" ht="15.75">
      <c r="A125" s="448"/>
      <c r="B125" s="448"/>
      <c r="C125" s="448"/>
      <c r="D125" s="448"/>
      <c r="E125" s="448"/>
      <c r="F125" s="448"/>
      <c r="G125" s="448"/>
      <c r="H125" s="448"/>
      <c r="I125" s="448"/>
      <c r="J125" s="448"/>
      <c r="K125" s="448"/>
      <c r="L125" s="448"/>
      <c r="M125" s="448"/>
      <c r="N125" s="448"/>
      <c r="O125" s="448"/>
      <c r="P125" s="448"/>
      <c r="Q125" s="448"/>
      <c r="R125" s="448"/>
      <c r="S125" s="448"/>
      <c r="T125" s="448"/>
      <c r="U125" s="448"/>
      <c r="V125" s="448"/>
      <c r="W125" s="448"/>
      <c r="X125" s="448"/>
    </row>
    <row r="126" spans="1:24" ht="15.75">
      <c r="A126" s="448"/>
      <c r="B126" s="448"/>
      <c r="C126" s="448"/>
      <c r="D126" s="448"/>
      <c r="E126" s="448"/>
      <c r="F126" s="448"/>
      <c r="G126" s="448"/>
      <c r="H126" s="448"/>
      <c r="I126" s="448"/>
      <c r="J126" s="448"/>
      <c r="K126" s="448"/>
      <c r="L126" s="448"/>
      <c r="M126" s="448"/>
      <c r="N126" s="448"/>
      <c r="O126" s="448"/>
      <c r="P126" s="448"/>
      <c r="Q126" s="448"/>
      <c r="R126" s="448"/>
      <c r="S126" s="448"/>
      <c r="T126" s="448"/>
      <c r="U126" s="448"/>
      <c r="V126" s="448"/>
      <c r="W126" s="448"/>
      <c r="X126" s="448"/>
    </row>
    <row r="127" spans="1:24" ht="15.75">
      <c r="A127" s="448"/>
      <c r="B127" s="448"/>
      <c r="C127" s="448"/>
      <c r="D127" s="448"/>
      <c r="E127" s="448"/>
      <c r="F127" s="448"/>
      <c r="G127" s="448"/>
      <c r="H127" s="448"/>
      <c r="I127" s="448"/>
      <c r="J127" s="448"/>
      <c r="K127" s="448"/>
      <c r="L127" s="448"/>
      <c r="M127" s="448"/>
      <c r="N127" s="448"/>
      <c r="O127" s="448"/>
      <c r="P127" s="448"/>
      <c r="Q127" s="448"/>
      <c r="R127" s="448"/>
      <c r="S127" s="448"/>
      <c r="T127" s="448"/>
      <c r="U127" s="448"/>
      <c r="V127" s="448"/>
      <c r="W127" s="448"/>
      <c r="X127" s="448"/>
    </row>
    <row r="128" spans="1:24" ht="15.75">
      <c r="A128" s="448"/>
      <c r="B128" s="448"/>
      <c r="C128" s="448"/>
      <c r="D128" s="448"/>
      <c r="E128" s="448"/>
      <c r="F128" s="448"/>
      <c r="G128" s="448"/>
      <c r="H128" s="448"/>
      <c r="I128" s="448"/>
      <c r="J128" s="448"/>
      <c r="K128" s="448"/>
      <c r="L128" s="448"/>
      <c r="M128" s="448"/>
      <c r="N128" s="448"/>
      <c r="O128" s="448"/>
      <c r="P128" s="448"/>
      <c r="Q128" s="448"/>
      <c r="R128" s="448"/>
      <c r="S128" s="448"/>
      <c r="T128" s="448"/>
      <c r="U128" s="448"/>
      <c r="V128" s="448"/>
      <c r="W128" s="448"/>
      <c r="X128" s="448"/>
    </row>
    <row r="129" spans="1:24" ht="15.75">
      <c r="A129" s="448"/>
      <c r="B129" s="448"/>
      <c r="C129" s="448"/>
      <c r="D129" s="448"/>
      <c r="E129" s="448"/>
      <c r="F129" s="448"/>
      <c r="G129" s="448"/>
      <c r="H129" s="448"/>
      <c r="I129" s="448"/>
      <c r="J129" s="448"/>
      <c r="K129" s="448"/>
      <c r="L129" s="448"/>
      <c r="M129" s="448"/>
      <c r="N129" s="448"/>
      <c r="O129" s="448"/>
      <c r="P129" s="448"/>
      <c r="Q129" s="448"/>
      <c r="R129" s="448"/>
      <c r="S129" s="448"/>
      <c r="T129" s="448"/>
      <c r="U129" s="448"/>
      <c r="V129" s="448"/>
      <c r="W129" s="448"/>
      <c r="X129" s="448"/>
    </row>
    <row r="130" spans="1:24" ht="15.75">
      <c r="A130" s="448"/>
      <c r="B130" s="448"/>
      <c r="C130" s="448"/>
      <c r="D130" s="448"/>
      <c r="E130" s="448"/>
      <c r="F130" s="448"/>
      <c r="G130" s="448"/>
      <c r="H130" s="448"/>
      <c r="I130" s="448"/>
      <c r="J130" s="448"/>
      <c r="K130" s="448"/>
      <c r="L130" s="448"/>
      <c r="M130" s="448"/>
      <c r="N130" s="448"/>
      <c r="O130" s="448"/>
      <c r="P130" s="448"/>
      <c r="Q130" s="448"/>
      <c r="R130" s="448"/>
      <c r="S130" s="448"/>
      <c r="T130" s="448"/>
      <c r="U130" s="448"/>
      <c r="V130" s="448"/>
      <c r="W130" s="448"/>
      <c r="X130" s="448"/>
    </row>
    <row r="131" spans="1:24" ht="15.75">
      <c r="A131" s="448"/>
      <c r="B131" s="448"/>
      <c r="C131" s="448"/>
      <c r="D131" s="448"/>
      <c r="E131" s="448"/>
      <c r="F131" s="448"/>
      <c r="G131" s="448"/>
      <c r="H131" s="448"/>
      <c r="I131" s="448"/>
      <c r="J131" s="448"/>
      <c r="K131" s="448"/>
      <c r="L131" s="448"/>
      <c r="M131" s="448"/>
      <c r="N131" s="448"/>
      <c r="O131" s="448"/>
      <c r="P131" s="448"/>
      <c r="Q131" s="448"/>
      <c r="R131" s="448"/>
      <c r="S131" s="448"/>
      <c r="T131" s="448"/>
      <c r="U131" s="448"/>
      <c r="V131" s="448"/>
      <c r="W131" s="448"/>
      <c r="X131" s="448"/>
    </row>
    <row r="132" spans="1:24" ht="15.75">
      <c r="C132" s="448"/>
    </row>
    <row r="133" spans="1:24" ht="15.75">
      <c r="C133" s="448"/>
    </row>
  </sheetData>
  <mergeCells count="6">
    <mergeCell ref="P104:W104"/>
    <mergeCell ref="D101:K101"/>
    <mergeCell ref="D103:K103"/>
    <mergeCell ref="C97:J97"/>
    <mergeCell ref="C3:Q3"/>
    <mergeCell ref="P103:W1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T346"/>
  <sheetViews>
    <sheetView zoomScale="80" zoomScaleNormal="80" workbookViewId="0">
      <selection activeCell="C8" sqref="C8"/>
    </sheetView>
  </sheetViews>
  <sheetFormatPr defaultColWidth="9.140625" defaultRowHeight="15"/>
  <cols>
    <col min="1" max="1" width="2.7109375" style="6" customWidth="1"/>
    <col min="2" max="2" width="10.7109375" style="6" customWidth="1"/>
    <col min="3" max="3" width="62.7109375" style="6" customWidth="1"/>
    <col min="4" max="4" width="9.85546875" style="6" customWidth="1"/>
    <col min="5" max="5" width="9.140625" style="6" customWidth="1"/>
    <col min="6" max="6" width="10" style="6" customWidth="1"/>
    <col min="7" max="7" width="9.7109375" style="6" customWidth="1"/>
    <col min="8" max="8" width="13.140625" style="6" customWidth="1"/>
    <col min="9" max="9" width="7.7109375" style="6" customWidth="1"/>
    <col min="10" max="10" width="8" style="6" customWidth="1"/>
    <col min="11" max="11" width="9.5703125" style="6" customWidth="1"/>
    <col min="12" max="12" width="8.7109375" style="6" customWidth="1"/>
    <col min="13" max="13" width="10.5703125" style="6" customWidth="1"/>
    <col min="14" max="14" width="9.42578125" style="6" customWidth="1"/>
    <col min="15" max="15" width="8.42578125" style="6" customWidth="1"/>
    <col min="16" max="16" width="9.28515625" style="6" customWidth="1"/>
    <col min="17" max="17" width="9.42578125" style="6" customWidth="1"/>
    <col min="18" max="18" width="8.28515625" style="6" customWidth="1"/>
    <col min="19" max="19" width="12.28515625" style="6" customWidth="1"/>
    <col min="20" max="20" width="11.42578125" style="6" customWidth="1"/>
    <col min="21" max="16384" width="9.140625" style="6"/>
  </cols>
  <sheetData>
    <row r="2" spans="2:20" ht="15.75" thickBot="1">
      <c r="B2" s="206"/>
      <c r="C2" s="207" t="s">
        <v>180</v>
      </c>
      <c r="D2" s="206"/>
      <c r="E2" s="206"/>
      <c r="F2" s="206"/>
      <c r="G2" s="20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2:20" ht="15" customHeight="1" thickBot="1">
      <c r="B3" s="976" t="s">
        <v>1</v>
      </c>
      <c r="C3" s="976" t="s">
        <v>2</v>
      </c>
      <c r="D3" s="976" t="s">
        <v>212</v>
      </c>
      <c r="E3" s="962" t="s">
        <v>199</v>
      </c>
      <c r="F3" s="963"/>
      <c r="G3" s="964"/>
      <c r="H3" s="971" t="s">
        <v>211</v>
      </c>
      <c r="I3" s="989" t="s">
        <v>200</v>
      </c>
      <c r="J3" s="990"/>
      <c r="K3" s="990"/>
      <c r="L3" s="990"/>
      <c r="M3" s="991"/>
      <c r="N3" s="989" t="s">
        <v>205</v>
      </c>
      <c r="O3" s="990"/>
      <c r="P3" s="990"/>
      <c r="Q3" s="990"/>
      <c r="R3" s="990"/>
      <c r="S3" s="991"/>
      <c r="T3" s="971" t="s">
        <v>3</v>
      </c>
    </row>
    <row r="4" spans="2:20" ht="29.25" thickBot="1">
      <c r="B4" s="977"/>
      <c r="C4" s="977"/>
      <c r="D4" s="977"/>
      <c r="E4" s="209" t="s">
        <v>4</v>
      </c>
      <c r="F4" s="209" t="s">
        <v>5</v>
      </c>
      <c r="G4" s="209" t="s">
        <v>6</v>
      </c>
      <c r="H4" s="972"/>
      <c r="I4" s="75" t="s">
        <v>201</v>
      </c>
      <c r="J4" s="75" t="s">
        <v>202</v>
      </c>
      <c r="K4" s="75" t="s">
        <v>226</v>
      </c>
      <c r="L4" s="75" t="s">
        <v>203</v>
      </c>
      <c r="M4" s="75" t="s">
        <v>204</v>
      </c>
      <c r="N4" s="75" t="s">
        <v>206</v>
      </c>
      <c r="O4" s="75" t="s">
        <v>207</v>
      </c>
      <c r="P4" s="75" t="s">
        <v>209</v>
      </c>
      <c r="Q4" s="75" t="s">
        <v>210</v>
      </c>
      <c r="R4" s="75" t="s">
        <v>208</v>
      </c>
      <c r="S4" s="75" t="s">
        <v>213</v>
      </c>
      <c r="T4" s="972"/>
    </row>
    <row r="5" spans="2:20">
      <c r="B5" s="210"/>
      <c r="C5" s="211" t="s">
        <v>7</v>
      </c>
      <c r="D5" s="992"/>
      <c r="E5" s="992"/>
      <c r="F5" s="992"/>
      <c r="G5" s="992"/>
      <c r="H5" s="994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3"/>
    </row>
    <row r="6" spans="2:20" ht="15.75" thickBot="1">
      <c r="B6" s="212"/>
      <c r="C6" s="213" t="s">
        <v>8</v>
      </c>
      <c r="D6" s="993"/>
      <c r="E6" s="993"/>
      <c r="F6" s="993"/>
      <c r="G6" s="993"/>
      <c r="H6" s="995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74"/>
    </row>
    <row r="7" spans="2:20" ht="16.5" thickBot="1">
      <c r="B7" s="214"/>
      <c r="C7" s="215" t="s">
        <v>9</v>
      </c>
      <c r="D7" s="216" t="s">
        <v>10</v>
      </c>
      <c r="E7" s="217">
        <v>7.46</v>
      </c>
      <c r="F7" s="218">
        <v>14</v>
      </c>
      <c r="G7" s="217">
        <v>20.9</v>
      </c>
      <c r="H7" s="4">
        <v>239.5</v>
      </c>
      <c r="I7" s="180">
        <v>7.2999999999999995E-2</v>
      </c>
      <c r="J7" s="180">
        <v>9.1999999999999998E-2</v>
      </c>
      <c r="K7" s="136">
        <v>0.32200000000000001</v>
      </c>
      <c r="L7" s="180">
        <v>97</v>
      </c>
      <c r="M7" s="180">
        <v>0.14000000000000001</v>
      </c>
      <c r="N7" s="183">
        <v>187.2</v>
      </c>
      <c r="O7" s="183">
        <v>137</v>
      </c>
      <c r="P7" s="182">
        <v>20.2</v>
      </c>
      <c r="Q7" s="182">
        <v>73</v>
      </c>
      <c r="R7" s="182">
        <v>1.02</v>
      </c>
      <c r="S7" s="182">
        <v>15.44</v>
      </c>
      <c r="T7" s="50" t="s">
        <v>196</v>
      </c>
    </row>
    <row r="8" spans="2:20" ht="16.5" thickBot="1">
      <c r="B8" s="220"/>
      <c r="C8" s="221" t="s">
        <v>11</v>
      </c>
      <c r="D8" s="222" t="s">
        <v>181</v>
      </c>
      <c r="E8" s="393">
        <v>10.67</v>
      </c>
      <c r="F8" s="222">
        <v>8.4700000000000006</v>
      </c>
      <c r="G8" s="216">
        <v>52.9</v>
      </c>
      <c r="H8" s="4">
        <v>330.5</v>
      </c>
      <c r="I8" s="132">
        <v>0.22</v>
      </c>
      <c r="J8" s="132">
        <v>0.21</v>
      </c>
      <c r="K8" s="132">
        <v>7.0000000000000007E-2</v>
      </c>
      <c r="L8" s="132">
        <v>116.46</v>
      </c>
      <c r="M8" s="132">
        <v>1.78</v>
      </c>
      <c r="N8" s="132">
        <v>174.6</v>
      </c>
      <c r="O8" s="132">
        <v>229.9</v>
      </c>
      <c r="P8" s="132">
        <v>65.11</v>
      </c>
      <c r="Q8" s="132">
        <v>377.76</v>
      </c>
      <c r="R8" s="132">
        <v>1.7</v>
      </c>
      <c r="S8" s="93">
        <v>14.93</v>
      </c>
      <c r="T8" s="50" t="s">
        <v>195</v>
      </c>
    </row>
    <row r="9" spans="2:20" ht="16.5" thickBot="1">
      <c r="B9" s="982" t="s">
        <v>13</v>
      </c>
      <c r="C9" s="221" t="s">
        <v>14</v>
      </c>
      <c r="D9" s="222" t="s">
        <v>15</v>
      </c>
      <c r="E9" s="224">
        <v>0.2</v>
      </c>
      <c r="F9" s="225">
        <v>0.01</v>
      </c>
      <c r="G9" s="225">
        <v>9.9</v>
      </c>
      <c r="H9" s="7">
        <v>41</v>
      </c>
      <c r="I9" s="187">
        <v>1E-3</v>
      </c>
      <c r="J9" s="188">
        <v>8.9999999999999998E-4</v>
      </c>
      <c r="K9" s="189"/>
      <c r="L9" s="188">
        <v>0.05</v>
      </c>
      <c r="M9" s="189">
        <v>2.2000000000000002</v>
      </c>
      <c r="N9" s="188">
        <v>15.8</v>
      </c>
      <c r="O9" s="189">
        <v>8</v>
      </c>
      <c r="P9" s="188">
        <v>6</v>
      </c>
      <c r="Q9" s="189">
        <v>33.700000000000003</v>
      </c>
      <c r="R9" s="188">
        <v>0.78</v>
      </c>
      <c r="S9" s="190">
        <v>5.0000000000000001E-3</v>
      </c>
      <c r="T9" s="8">
        <v>73</v>
      </c>
    </row>
    <row r="10" spans="2:20" ht="15.75" thickBot="1">
      <c r="B10" s="982"/>
      <c r="C10" s="227" t="s">
        <v>16</v>
      </c>
      <c r="D10" s="222">
        <v>40</v>
      </c>
      <c r="E10" s="222">
        <v>2.66</v>
      </c>
      <c r="F10" s="216">
        <v>0.48</v>
      </c>
      <c r="G10" s="228">
        <v>21.2</v>
      </c>
      <c r="H10" s="5">
        <v>99.6</v>
      </c>
      <c r="I10" s="35">
        <v>6.8000000000000005E-2</v>
      </c>
      <c r="J10" s="35">
        <v>3.2000000000000001E-2</v>
      </c>
      <c r="K10" s="35"/>
      <c r="L10" s="35"/>
      <c r="M10" s="35"/>
      <c r="N10" s="35">
        <v>11.6</v>
      </c>
      <c r="O10" s="35">
        <v>60</v>
      </c>
      <c r="P10" s="35">
        <v>18.8</v>
      </c>
      <c r="Q10" s="35">
        <v>94</v>
      </c>
      <c r="R10" s="35">
        <v>1.56</v>
      </c>
      <c r="S10" s="35">
        <v>20.399999999999999</v>
      </c>
      <c r="T10" s="20">
        <v>90</v>
      </c>
    </row>
    <row r="11" spans="2:20" ht="24.6" customHeight="1" thickBot="1">
      <c r="B11" s="230" t="s">
        <v>17</v>
      </c>
      <c r="C11" s="231" t="s">
        <v>18</v>
      </c>
      <c r="D11" s="232">
        <v>577</v>
      </c>
      <c r="E11" s="230">
        <f>SUM(SUM(E7:E10))</f>
        <v>20.99</v>
      </c>
      <c r="F11" s="230">
        <f>SUM(SUM(F7:F10))</f>
        <v>22.96</v>
      </c>
      <c r="G11" s="230">
        <f>SUM(SUM(G7:G10))</f>
        <v>104.9</v>
      </c>
      <c r="H11" s="130">
        <f>SUM(SUM(H7:H10))</f>
        <v>710.6</v>
      </c>
      <c r="I11" s="130">
        <f t="shared" ref="I11:Q11" si="0">SUM(SUM(I7:I10))</f>
        <v>0.36199999999999999</v>
      </c>
      <c r="J11" s="130">
        <f t="shared" si="0"/>
        <v>0.33489999999999998</v>
      </c>
      <c r="K11" s="130">
        <f t="shared" si="0"/>
        <v>0.39200000000000002</v>
      </c>
      <c r="L11" s="130">
        <f t="shared" si="0"/>
        <v>213.51</v>
      </c>
      <c r="M11" s="130">
        <f t="shared" si="0"/>
        <v>4.12</v>
      </c>
      <c r="N11" s="130">
        <f t="shared" si="0"/>
        <v>389.2</v>
      </c>
      <c r="O11" s="130">
        <f t="shared" si="0"/>
        <v>434.9</v>
      </c>
      <c r="P11" s="130">
        <f t="shared" si="0"/>
        <v>110.11</v>
      </c>
      <c r="Q11" s="130">
        <f t="shared" si="0"/>
        <v>578.46</v>
      </c>
      <c r="R11" s="130">
        <f t="shared" ref="R11" si="1">SUM(SUM(R7:R10))</f>
        <v>5.0600000000000005</v>
      </c>
      <c r="S11" s="130">
        <f t="shared" ref="S11" si="2">SUM(SUM(S7:S10))</f>
        <v>50.774999999999991</v>
      </c>
      <c r="T11" s="27"/>
    </row>
    <row r="12" spans="2:20" ht="16.5" thickBot="1">
      <c r="B12" s="233"/>
      <c r="C12" s="234" t="s">
        <v>19</v>
      </c>
      <c r="D12" s="217">
        <v>100</v>
      </c>
      <c r="E12" s="224">
        <v>1.1000000000000001</v>
      </c>
      <c r="F12" s="225">
        <v>6</v>
      </c>
      <c r="G12" s="225">
        <v>5.6</v>
      </c>
      <c r="H12" s="7">
        <v>80</v>
      </c>
      <c r="I12" s="7">
        <v>0.04</v>
      </c>
      <c r="J12" s="7">
        <v>0.05</v>
      </c>
      <c r="K12" s="7"/>
      <c r="L12" s="7">
        <v>133</v>
      </c>
      <c r="M12" s="7">
        <v>40.299999999999997</v>
      </c>
      <c r="N12" s="7">
        <v>20</v>
      </c>
      <c r="O12" s="7">
        <v>19</v>
      </c>
      <c r="P12" s="7">
        <v>25</v>
      </c>
      <c r="Q12" s="100">
        <v>205</v>
      </c>
      <c r="R12" s="51">
        <v>0.7</v>
      </c>
      <c r="S12" s="7">
        <v>1.63</v>
      </c>
      <c r="T12" s="8">
        <v>5</v>
      </c>
    </row>
    <row r="13" spans="2:20" ht="16.5" thickBot="1">
      <c r="B13" s="233"/>
      <c r="C13" s="221" t="s">
        <v>20</v>
      </c>
      <c r="D13" s="236" t="s">
        <v>182</v>
      </c>
      <c r="E13" s="394">
        <v>7.7</v>
      </c>
      <c r="F13" s="236">
        <v>9.9</v>
      </c>
      <c r="G13" s="236">
        <v>11.9</v>
      </c>
      <c r="H13" s="145">
        <v>167.5</v>
      </c>
      <c r="I13" s="93">
        <v>4.2000000000000003E-2</v>
      </c>
      <c r="J13" s="93">
        <v>6.2E-2</v>
      </c>
      <c r="K13" s="93">
        <v>0.11</v>
      </c>
      <c r="L13" s="93">
        <v>21.73</v>
      </c>
      <c r="M13" s="93">
        <v>0.89</v>
      </c>
      <c r="N13" s="93">
        <v>19.63</v>
      </c>
      <c r="O13" s="93">
        <v>80.75</v>
      </c>
      <c r="P13" s="93">
        <v>11.17</v>
      </c>
      <c r="Q13" s="93">
        <v>95.68</v>
      </c>
      <c r="R13" s="93">
        <v>0.92</v>
      </c>
      <c r="S13" s="93">
        <v>2.2799999999999998</v>
      </c>
      <c r="T13" s="78">
        <v>28</v>
      </c>
    </row>
    <row r="14" spans="2:20" ht="21.75" customHeight="1" thickBot="1">
      <c r="B14" s="238" t="s">
        <v>22</v>
      </c>
      <c r="C14" s="239" t="s">
        <v>23</v>
      </c>
      <c r="D14" s="236">
        <v>300</v>
      </c>
      <c r="E14" s="240">
        <v>23.7</v>
      </c>
      <c r="F14" s="240">
        <v>21.6</v>
      </c>
      <c r="G14" s="240">
        <v>34.299999999999997</v>
      </c>
      <c r="H14" s="166">
        <v>426.5</v>
      </c>
      <c r="I14" s="192">
        <v>0.15</v>
      </c>
      <c r="J14" s="192">
        <v>0.19</v>
      </c>
      <c r="K14" s="192">
        <v>0.54</v>
      </c>
      <c r="L14" s="192">
        <v>46.29</v>
      </c>
      <c r="M14" s="192">
        <v>3.33</v>
      </c>
      <c r="N14" s="192">
        <v>100.1</v>
      </c>
      <c r="O14" s="192">
        <v>312.44</v>
      </c>
      <c r="P14" s="192">
        <v>72.28</v>
      </c>
      <c r="Q14" s="192">
        <v>802.65</v>
      </c>
      <c r="R14" s="192">
        <v>1.62</v>
      </c>
      <c r="S14" s="192">
        <v>53.3</v>
      </c>
      <c r="T14" s="8">
        <v>41</v>
      </c>
    </row>
    <row r="15" spans="2:20" ht="15.75" thickBot="1">
      <c r="B15" s="975"/>
      <c r="C15" s="221" t="s">
        <v>24</v>
      </c>
      <c r="D15" s="217">
        <v>200</v>
      </c>
      <c r="E15" s="222">
        <v>0.2</v>
      </c>
      <c r="F15" s="216">
        <v>0.1</v>
      </c>
      <c r="G15" s="228">
        <v>10.199999999999999</v>
      </c>
      <c r="H15" s="5">
        <v>42.5</v>
      </c>
      <c r="I15" s="5"/>
      <c r="J15" s="5"/>
      <c r="K15" s="5"/>
      <c r="L15" s="5">
        <v>2.5299999999999998</v>
      </c>
      <c r="M15" s="5">
        <v>2</v>
      </c>
      <c r="N15" s="5">
        <v>9</v>
      </c>
      <c r="O15" s="5">
        <v>7</v>
      </c>
      <c r="P15" s="5">
        <v>6</v>
      </c>
      <c r="Q15" s="3">
        <v>91</v>
      </c>
      <c r="R15" s="2">
        <v>0.5</v>
      </c>
      <c r="S15" s="5">
        <v>0.8</v>
      </c>
      <c r="T15" s="8">
        <v>66</v>
      </c>
    </row>
    <row r="16" spans="2:20" ht="15.75" thickBot="1">
      <c r="B16" s="975"/>
      <c r="C16" s="221" t="s">
        <v>25</v>
      </c>
      <c r="D16" s="217">
        <v>60</v>
      </c>
      <c r="E16" s="216">
        <v>4.8</v>
      </c>
      <c r="F16" s="217">
        <v>0.6</v>
      </c>
      <c r="G16" s="216">
        <v>27.6</v>
      </c>
      <c r="H16" s="5">
        <v>135</v>
      </c>
      <c r="I16" s="5">
        <v>6.6000000000000003E-2</v>
      </c>
      <c r="J16" s="5">
        <v>1.7999999999999999E-2</v>
      </c>
      <c r="K16" s="5"/>
      <c r="L16" s="5"/>
      <c r="M16" s="5"/>
      <c r="N16" s="5">
        <v>12</v>
      </c>
      <c r="O16" s="5">
        <v>39</v>
      </c>
      <c r="P16" s="5">
        <v>8.4</v>
      </c>
      <c r="Q16" s="3">
        <v>55.8</v>
      </c>
      <c r="R16" s="2">
        <v>0.66</v>
      </c>
      <c r="S16" s="5">
        <v>23.16</v>
      </c>
      <c r="T16" s="8">
        <v>89</v>
      </c>
    </row>
    <row r="17" spans="2:20" ht="15.75" thickBot="1">
      <c r="B17" s="975"/>
      <c r="C17" s="227" t="s">
        <v>16</v>
      </c>
      <c r="D17" s="222">
        <v>50</v>
      </c>
      <c r="E17" s="222">
        <v>3.32</v>
      </c>
      <c r="F17" s="216">
        <v>0.6</v>
      </c>
      <c r="G17" s="228">
        <v>26.5</v>
      </c>
      <c r="H17" s="5">
        <v>124.5</v>
      </c>
      <c r="I17" s="35">
        <v>8.5000000000000006E-2</v>
      </c>
      <c r="J17" s="35">
        <v>0.04</v>
      </c>
      <c r="K17" s="35"/>
      <c r="L17" s="35"/>
      <c r="M17" s="35"/>
      <c r="N17" s="35">
        <v>14.5</v>
      </c>
      <c r="O17" s="35">
        <v>75</v>
      </c>
      <c r="P17" s="35">
        <v>23.5</v>
      </c>
      <c r="Q17" s="35">
        <v>117.5</v>
      </c>
      <c r="R17" s="35">
        <v>1.95</v>
      </c>
      <c r="S17" s="35">
        <v>25.5</v>
      </c>
      <c r="T17" s="20">
        <v>90</v>
      </c>
    </row>
    <row r="18" spans="2:20" ht="25.15" customHeight="1" thickBot="1">
      <c r="B18" s="198"/>
      <c r="C18" s="231" t="s">
        <v>26</v>
      </c>
      <c r="D18" s="349">
        <v>995</v>
      </c>
      <c r="E18" s="328">
        <f>SUM(SUM(E12:E17))</f>
        <v>40.82</v>
      </c>
      <c r="F18" s="328">
        <f>SUM(SUM(F12:F17))</f>
        <v>38.800000000000004</v>
      </c>
      <c r="G18" s="328">
        <f>SUM(SUM(G12:G17))</f>
        <v>116.1</v>
      </c>
      <c r="H18" s="122">
        <f>SUM(SUM(H12:H17))</f>
        <v>976</v>
      </c>
      <c r="I18" s="123">
        <f t="shared" ref="I18:Q18" si="3">SUM(SUM(I12:I17))</f>
        <v>0.38300000000000001</v>
      </c>
      <c r="J18" s="123">
        <f t="shared" si="3"/>
        <v>0.36</v>
      </c>
      <c r="K18" s="123">
        <f t="shared" si="3"/>
        <v>0.65</v>
      </c>
      <c r="L18" s="123">
        <f t="shared" si="3"/>
        <v>203.54999999999998</v>
      </c>
      <c r="M18" s="123">
        <f t="shared" si="3"/>
        <v>46.519999999999996</v>
      </c>
      <c r="N18" s="123">
        <f t="shared" si="3"/>
        <v>175.23</v>
      </c>
      <c r="O18" s="123">
        <f t="shared" si="3"/>
        <v>533.19000000000005</v>
      </c>
      <c r="P18" s="123">
        <f t="shared" si="3"/>
        <v>146.35000000000002</v>
      </c>
      <c r="Q18" s="123">
        <f t="shared" si="3"/>
        <v>1367.6299999999999</v>
      </c>
      <c r="R18" s="123">
        <f t="shared" ref="R18" si="4">SUM(SUM(R12:R17))</f>
        <v>6.3500000000000005</v>
      </c>
      <c r="S18" s="123">
        <f t="shared" ref="S18" si="5">SUM(SUM(S12:S17))</f>
        <v>106.66999999999999</v>
      </c>
      <c r="T18" s="8"/>
    </row>
    <row r="19" spans="2:20" ht="16.5" thickBot="1">
      <c r="B19" s="220"/>
      <c r="C19" s="359" t="s">
        <v>27</v>
      </c>
      <c r="D19" s="216">
        <v>20</v>
      </c>
      <c r="E19" s="360">
        <v>1.34</v>
      </c>
      <c r="F19" s="361">
        <v>1.7</v>
      </c>
      <c r="G19" s="235">
        <v>14.38</v>
      </c>
      <c r="H19" s="51">
        <v>78.2</v>
      </c>
      <c r="I19" s="111">
        <v>1.6E-2</v>
      </c>
      <c r="J19" s="51">
        <v>0.01</v>
      </c>
      <c r="K19" s="100">
        <v>2.5000000000000001E-2</v>
      </c>
      <c r="L19" s="51">
        <v>2.2599999999999998</v>
      </c>
      <c r="M19" s="51"/>
      <c r="N19" s="51">
        <v>5.8</v>
      </c>
      <c r="O19" s="111">
        <v>18</v>
      </c>
      <c r="P19" s="51">
        <v>4</v>
      </c>
      <c r="Q19" s="100">
        <v>22</v>
      </c>
      <c r="R19" s="51">
        <v>0.42</v>
      </c>
      <c r="S19" s="7">
        <v>1.05</v>
      </c>
      <c r="T19" s="9">
        <v>94</v>
      </c>
    </row>
    <row r="20" spans="2:20" ht="15.75" customHeight="1">
      <c r="B20" s="223" t="s">
        <v>28</v>
      </c>
      <c r="C20" s="215" t="s">
        <v>29</v>
      </c>
      <c r="D20" s="252">
        <v>200</v>
      </c>
      <c r="E20" s="252">
        <v>5.8</v>
      </c>
      <c r="F20" s="252">
        <v>6.4</v>
      </c>
      <c r="G20" s="248">
        <v>8</v>
      </c>
      <c r="H20" s="23">
        <v>113</v>
      </c>
      <c r="I20" s="21">
        <v>0.04</v>
      </c>
      <c r="J20" s="12">
        <v>0.26</v>
      </c>
      <c r="K20" s="23"/>
      <c r="L20" s="21">
        <v>44</v>
      </c>
      <c r="M20" s="21">
        <v>0.6</v>
      </c>
      <c r="N20" s="21">
        <v>248</v>
      </c>
      <c r="O20" s="12">
        <v>184</v>
      </c>
      <c r="P20" s="23">
        <v>28</v>
      </c>
      <c r="Q20" s="12">
        <v>292</v>
      </c>
      <c r="R20" s="22">
        <v>0.2</v>
      </c>
      <c r="S20" s="22">
        <v>18</v>
      </c>
      <c r="T20" s="30">
        <v>78</v>
      </c>
    </row>
    <row r="21" spans="2:20" ht="13.5" customHeight="1" thickBot="1">
      <c r="B21" s="223"/>
      <c r="C21" s="254" t="s">
        <v>30</v>
      </c>
      <c r="D21" s="256"/>
      <c r="E21" s="256"/>
      <c r="F21" s="256"/>
      <c r="G21" s="257"/>
      <c r="H21" s="25"/>
      <c r="I21" s="26"/>
      <c r="J21" s="14"/>
      <c r="K21" s="25"/>
      <c r="L21" s="26"/>
      <c r="M21" s="26"/>
      <c r="N21" s="26"/>
      <c r="O21" s="14"/>
      <c r="P21" s="25"/>
      <c r="Q21" s="14"/>
      <c r="R21" s="36"/>
      <c r="S21" s="36"/>
      <c r="T21" s="58"/>
    </row>
    <row r="22" spans="2:20" ht="16.5" thickBot="1">
      <c r="B22" s="223"/>
      <c r="C22" s="395" t="s">
        <v>31</v>
      </c>
      <c r="D22" s="216">
        <v>100</v>
      </c>
      <c r="E22" s="235">
        <v>0.4</v>
      </c>
      <c r="F22" s="235">
        <v>0.4</v>
      </c>
      <c r="G22" s="235">
        <v>9.8000000000000007</v>
      </c>
      <c r="H22" s="51">
        <v>47</v>
      </c>
      <c r="I22" s="62">
        <v>2.1999999999999999E-2</v>
      </c>
      <c r="J22" s="62">
        <v>1.6E-2</v>
      </c>
      <c r="K22" s="62"/>
      <c r="L22" s="62">
        <v>3</v>
      </c>
      <c r="M22" s="62">
        <v>4</v>
      </c>
      <c r="N22" s="62">
        <v>14.08</v>
      </c>
      <c r="O22" s="62">
        <v>9.57</v>
      </c>
      <c r="P22" s="62">
        <v>7.83</v>
      </c>
      <c r="Q22" s="62">
        <v>230.74</v>
      </c>
      <c r="R22" s="62">
        <v>1.91</v>
      </c>
      <c r="S22" s="62">
        <v>1.76</v>
      </c>
      <c r="T22" s="79">
        <v>63</v>
      </c>
    </row>
    <row r="23" spans="2:20" ht="21.75" customHeight="1" thickBot="1">
      <c r="B23" s="260"/>
      <c r="C23" s="261" t="s">
        <v>32</v>
      </c>
      <c r="D23" s="297">
        <f>SUM(D19:D22)</f>
        <v>320</v>
      </c>
      <c r="E23" s="298">
        <f>SUM(E19:E22)</f>
        <v>7.54</v>
      </c>
      <c r="F23" s="298">
        <f t="shared" ref="F23:S23" si="6">SUM(F19:F22)</f>
        <v>8.5</v>
      </c>
      <c r="G23" s="298">
        <f t="shared" si="6"/>
        <v>32.180000000000007</v>
      </c>
      <c r="H23" s="125">
        <f t="shared" si="6"/>
        <v>238.2</v>
      </c>
      <c r="I23" s="125">
        <f t="shared" si="6"/>
        <v>7.8E-2</v>
      </c>
      <c r="J23" s="125">
        <f t="shared" si="6"/>
        <v>0.28600000000000003</v>
      </c>
      <c r="K23" s="125">
        <f t="shared" si="6"/>
        <v>2.5000000000000001E-2</v>
      </c>
      <c r="L23" s="125">
        <f t="shared" si="6"/>
        <v>49.26</v>
      </c>
      <c r="M23" s="125">
        <f t="shared" si="6"/>
        <v>4.5999999999999996</v>
      </c>
      <c r="N23" s="125">
        <f t="shared" si="6"/>
        <v>267.88</v>
      </c>
      <c r="O23" s="125">
        <f t="shared" si="6"/>
        <v>211.57</v>
      </c>
      <c r="P23" s="125">
        <f t="shared" si="6"/>
        <v>39.83</v>
      </c>
      <c r="Q23" s="125">
        <f t="shared" si="6"/>
        <v>544.74</v>
      </c>
      <c r="R23" s="125">
        <f t="shared" si="6"/>
        <v>2.5299999999999998</v>
      </c>
      <c r="S23" s="123">
        <f t="shared" si="6"/>
        <v>20.810000000000002</v>
      </c>
      <c r="T23" s="52"/>
    </row>
    <row r="24" spans="2:20" ht="16.5" thickBot="1">
      <c r="B24" s="263"/>
      <c r="C24" s="264" t="s">
        <v>33</v>
      </c>
      <c r="D24" s="396">
        <v>1942</v>
      </c>
      <c r="E24" s="299">
        <f>SUM(E11,E18,E23,)</f>
        <v>69.350000000000009</v>
      </c>
      <c r="F24" s="299">
        <f>SUM(F11,F18,F23,)</f>
        <v>70.260000000000005</v>
      </c>
      <c r="G24" s="299">
        <f>SUM(G11,G18,G23,)</f>
        <v>253.18</v>
      </c>
      <c r="H24" s="126">
        <f>SUM(H11,H18,H23,)</f>
        <v>1924.8</v>
      </c>
      <c r="I24" s="126">
        <f t="shared" ref="I24:Q24" si="7">SUM(I11,I18,I23,)</f>
        <v>0.82299999999999995</v>
      </c>
      <c r="J24" s="126">
        <f t="shared" si="7"/>
        <v>0.98089999999999999</v>
      </c>
      <c r="K24" s="126">
        <f t="shared" si="7"/>
        <v>1.0669999999999999</v>
      </c>
      <c r="L24" s="126">
        <f t="shared" si="7"/>
        <v>466.31999999999994</v>
      </c>
      <c r="M24" s="126">
        <f t="shared" si="7"/>
        <v>55.239999999999995</v>
      </c>
      <c r="N24" s="126">
        <f t="shared" si="7"/>
        <v>832.31</v>
      </c>
      <c r="O24" s="126">
        <f t="shared" si="7"/>
        <v>1179.6600000000001</v>
      </c>
      <c r="P24" s="126">
        <f t="shared" si="7"/>
        <v>296.29000000000002</v>
      </c>
      <c r="Q24" s="126">
        <f t="shared" si="7"/>
        <v>2490.83</v>
      </c>
      <c r="R24" s="126">
        <f t="shared" ref="R24" si="8">SUM(R11,R18,R23,)</f>
        <v>13.94</v>
      </c>
      <c r="S24" s="126">
        <f>SUM(S11,S18,S23,)/1000</f>
        <v>0.178255</v>
      </c>
      <c r="T24" s="18"/>
    </row>
    <row r="25" spans="2:20" ht="22.9" customHeight="1" thickBot="1">
      <c r="B25" s="198"/>
      <c r="C25" s="338" t="s">
        <v>34</v>
      </c>
      <c r="D25" s="301"/>
      <c r="E25" s="269">
        <f>E24*100/90</f>
        <v>77.055555555555571</v>
      </c>
      <c r="F25" s="302">
        <f>F24*100/92</f>
        <v>76.369565217391312</v>
      </c>
      <c r="G25" s="302">
        <f>G24*100/383</f>
        <v>66.104438642297652</v>
      </c>
      <c r="H25" s="129">
        <f>H24*100/2720</f>
        <v>70.764705882352942</v>
      </c>
      <c r="I25" s="135">
        <f>I24*100/1.4</f>
        <v>58.785714285714285</v>
      </c>
      <c r="J25" s="127">
        <f>J24*100/1.6</f>
        <v>61.306249999999999</v>
      </c>
      <c r="K25" s="127">
        <f>K24*100/10</f>
        <v>10.669999999999998</v>
      </c>
      <c r="L25" s="127">
        <f>L24*100/700</f>
        <v>66.617142857142852</v>
      </c>
      <c r="M25" s="127">
        <f>M24*100/70</f>
        <v>78.914285714285697</v>
      </c>
      <c r="N25" s="127">
        <f>N24*100/1200</f>
        <v>69.359166666666667</v>
      </c>
      <c r="O25" s="127">
        <f>O24*100/1200</f>
        <v>98.305000000000007</v>
      </c>
      <c r="P25" s="127">
        <f>P24*100/300</f>
        <v>98.76333333333335</v>
      </c>
      <c r="Q25" s="127">
        <f>Q24*100/1200</f>
        <v>207.56916666666666</v>
      </c>
      <c r="R25" s="135">
        <f>R24*100/18</f>
        <v>77.444444444444443</v>
      </c>
      <c r="S25" s="135">
        <f>S24*100/0.1</f>
        <v>178.25499999999997</v>
      </c>
      <c r="T25" s="53"/>
    </row>
    <row r="26" spans="2:20" ht="21.75" customHeight="1">
      <c r="B26" s="270"/>
      <c r="C26" s="271"/>
      <c r="D26" s="272"/>
      <c r="E26" s="273"/>
      <c r="F26" s="273"/>
      <c r="G26" s="273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53"/>
    </row>
    <row r="27" spans="2:20" ht="15.75" thickBot="1">
      <c r="B27" s="241"/>
      <c r="C27" s="274"/>
      <c r="D27" s="241"/>
      <c r="E27" s="207"/>
      <c r="F27" s="207"/>
      <c r="G27" s="20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20" ht="15" customHeight="1" thickBot="1">
      <c r="B28" s="976" t="s">
        <v>1</v>
      </c>
      <c r="C28" s="976" t="s">
        <v>2</v>
      </c>
      <c r="D28" s="976" t="s">
        <v>212</v>
      </c>
      <c r="E28" s="962" t="s">
        <v>199</v>
      </c>
      <c r="F28" s="963"/>
      <c r="G28" s="964"/>
      <c r="H28" s="971" t="s">
        <v>211</v>
      </c>
      <c r="I28" s="989" t="s">
        <v>200</v>
      </c>
      <c r="J28" s="990"/>
      <c r="K28" s="990"/>
      <c r="L28" s="990"/>
      <c r="M28" s="991"/>
      <c r="N28" s="989" t="s">
        <v>205</v>
      </c>
      <c r="O28" s="990"/>
      <c r="P28" s="990"/>
      <c r="Q28" s="990"/>
      <c r="R28" s="990"/>
      <c r="S28" s="991"/>
      <c r="T28" s="971" t="s">
        <v>3</v>
      </c>
    </row>
    <row r="29" spans="2:20" ht="29.25" thickBot="1">
      <c r="B29" s="977"/>
      <c r="C29" s="977"/>
      <c r="D29" s="977"/>
      <c r="E29" s="209" t="s">
        <v>4</v>
      </c>
      <c r="F29" s="209" t="s">
        <v>5</v>
      </c>
      <c r="G29" s="209" t="s">
        <v>6</v>
      </c>
      <c r="H29" s="972"/>
      <c r="I29" s="75" t="s">
        <v>201</v>
      </c>
      <c r="J29" s="75" t="s">
        <v>202</v>
      </c>
      <c r="K29" s="75" t="s">
        <v>226</v>
      </c>
      <c r="L29" s="75" t="s">
        <v>203</v>
      </c>
      <c r="M29" s="75" t="s">
        <v>204</v>
      </c>
      <c r="N29" s="75" t="s">
        <v>206</v>
      </c>
      <c r="O29" s="75" t="s">
        <v>207</v>
      </c>
      <c r="P29" s="75" t="s">
        <v>209</v>
      </c>
      <c r="Q29" s="75" t="s">
        <v>210</v>
      </c>
      <c r="R29" s="75" t="s">
        <v>208</v>
      </c>
      <c r="S29" s="75" t="s">
        <v>213</v>
      </c>
      <c r="T29" s="972"/>
    </row>
    <row r="30" spans="2:20" ht="19.5" customHeight="1">
      <c r="B30" s="210"/>
      <c r="C30" s="211" t="s">
        <v>7</v>
      </c>
      <c r="D30" s="992"/>
      <c r="E30" s="992"/>
      <c r="F30" s="992"/>
      <c r="G30" s="992"/>
      <c r="H30" s="994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3"/>
    </row>
    <row r="31" spans="2:20" ht="15.75" thickBot="1">
      <c r="B31" s="212"/>
      <c r="C31" s="275" t="s">
        <v>35</v>
      </c>
      <c r="D31" s="998"/>
      <c r="E31" s="998"/>
      <c r="F31" s="998"/>
      <c r="G31" s="998"/>
      <c r="H31" s="9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84"/>
    </row>
    <row r="32" spans="2:20" ht="16.5" thickBot="1">
      <c r="B32" s="319"/>
      <c r="C32" s="362" t="s">
        <v>36</v>
      </c>
      <c r="D32" s="192">
        <v>100</v>
      </c>
      <c r="E32" s="263">
        <v>0.8</v>
      </c>
      <c r="F32" s="278">
        <v>0.1</v>
      </c>
      <c r="G32" s="288">
        <v>2.5</v>
      </c>
      <c r="H32" s="82">
        <v>14</v>
      </c>
      <c r="I32" s="80">
        <v>0.03</v>
      </c>
      <c r="J32" s="82">
        <v>0.04</v>
      </c>
      <c r="K32" s="80"/>
      <c r="L32" s="82">
        <v>10</v>
      </c>
      <c r="M32" s="80">
        <v>10</v>
      </c>
      <c r="N32" s="82">
        <v>23</v>
      </c>
      <c r="O32" s="80">
        <v>42</v>
      </c>
      <c r="P32" s="80">
        <v>14</v>
      </c>
      <c r="Q32" s="82">
        <v>141</v>
      </c>
      <c r="R32" s="80">
        <v>0.6</v>
      </c>
      <c r="S32" s="82">
        <v>3</v>
      </c>
      <c r="T32" s="8">
        <v>15</v>
      </c>
    </row>
    <row r="33" spans="2:20" ht="16.5" thickBot="1">
      <c r="B33" s="233"/>
      <c r="C33" s="221" t="s">
        <v>37</v>
      </c>
      <c r="D33" s="339" t="s">
        <v>38</v>
      </c>
      <c r="E33" s="295">
        <v>13.8</v>
      </c>
      <c r="F33" s="296">
        <v>18.399999999999999</v>
      </c>
      <c r="G33" s="237">
        <v>2.8</v>
      </c>
      <c r="H33" s="199">
        <v>232</v>
      </c>
      <c r="I33" s="187">
        <v>0.438</v>
      </c>
      <c r="J33" s="188">
        <v>0.35699999999999998</v>
      </c>
      <c r="K33" s="189">
        <v>2.71</v>
      </c>
      <c r="L33" s="188">
        <v>126.86</v>
      </c>
      <c r="M33" s="189">
        <v>0.24</v>
      </c>
      <c r="N33" s="188">
        <v>105.2</v>
      </c>
      <c r="O33" s="189">
        <v>211.6</v>
      </c>
      <c r="P33" s="188">
        <v>16.649999999999999</v>
      </c>
      <c r="Q33" s="189">
        <v>173</v>
      </c>
      <c r="R33" s="188">
        <v>2.27</v>
      </c>
      <c r="S33" s="190">
        <v>22.59</v>
      </c>
      <c r="T33" s="8">
        <v>35</v>
      </c>
    </row>
    <row r="34" spans="2:20" ht="16.5" thickBot="1">
      <c r="B34" s="981" t="s">
        <v>13</v>
      </c>
      <c r="C34" s="221" t="s">
        <v>39</v>
      </c>
      <c r="D34" s="397">
        <v>200</v>
      </c>
      <c r="E34" s="358">
        <v>3.28</v>
      </c>
      <c r="F34" s="398">
        <v>3.08</v>
      </c>
      <c r="G34" s="398">
        <v>9.19</v>
      </c>
      <c r="H34" s="84">
        <v>77.52</v>
      </c>
      <c r="I34" s="104">
        <v>0.04</v>
      </c>
      <c r="J34" s="104">
        <v>0.17</v>
      </c>
      <c r="K34" s="104"/>
      <c r="L34" s="104">
        <v>17.25</v>
      </c>
      <c r="M34" s="104">
        <v>0.68</v>
      </c>
      <c r="N34" s="104">
        <v>143</v>
      </c>
      <c r="O34" s="104">
        <v>130</v>
      </c>
      <c r="P34" s="104">
        <v>34.299999999999997</v>
      </c>
      <c r="Q34" s="104">
        <v>220</v>
      </c>
      <c r="R34" s="144">
        <v>1.1000000000000001</v>
      </c>
      <c r="S34" s="104">
        <v>11.7</v>
      </c>
      <c r="T34" s="78">
        <v>76</v>
      </c>
    </row>
    <row r="35" spans="2:20" ht="16.5" thickBot="1">
      <c r="B35" s="981"/>
      <c r="C35" s="221" t="s">
        <v>25</v>
      </c>
      <c r="D35" s="285">
        <v>60</v>
      </c>
      <c r="E35" s="219">
        <v>4.8</v>
      </c>
      <c r="F35" s="285">
        <v>0.6</v>
      </c>
      <c r="G35" s="219">
        <v>27.6</v>
      </c>
      <c r="H35" s="173">
        <v>135</v>
      </c>
      <c r="I35" s="173">
        <v>6.6000000000000003E-2</v>
      </c>
      <c r="J35" s="173">
        <v>1.7999999999999999E-2</v>
      </c>
      <c r="K35" s="173"/>
      <c r="L35" s="173"/>
      <c r="M35" s="173"/>
      <c r="N35" s="173">
        <v>12</v>
      </c>
      <c r="O35" s="173">
        <v>39</v>
      </c>
      <c r="P35" s="173">
        <v>8.4</v>
      </c>
      <c r="Q35" s="172">
        <v>55.8</v>
      </c>
      <c r="R35" s="136">
        <v>0.66</v>
      </c>
      <c r="S35" s="173">
        <v>23.16</v>
      </c>
      <c r="T35" s="8">
        <v>89</v>
      </c>
    </row>
    <row r="36" spans="2:20" ht="16.5" thickBot="1">
      <c r="B36" s="981"/>
      <c r="C36" s="221" t="s">
        <v>16</v>
      </c>
      <c r="D36" s="284">
        <v>50</v>
      </c>
      <c r="E36" s="284">
        <v>3.32</v>
      </c>
      <c r="F36" s="219">
        <v>0.6</v>
      </c>
      <c r="G36" s="286">
        <v>26.5</v>
      </c>
      <c r="H36" s="173">
        <v>124.5</v>
      </c>
      <c r="I36" s="200">
        <v>8.5000000000000006E-2</v>
      </c>
      <c r="J36" s="200">
        <v>0.04</v>
      </c>
      <c r="K36" s="200"/>
      <c r="L36" s="200"/>
      <c r="M36" s="200"/>
      <c r="N36" s="200">
        <v>14.5</v>
      </c>
      <c r="O36" s="200">
        <v>75</v>
      </c>
      <c r="P36" s="200">
        <v>23.5</v>
      </c>
      <c r="Q36" s="200">
        <v>117.5</v>
      </c>
      <c r="R36" s="200">
        <v>1.95</v>
      </c>
      <c r="S36" s="200">
        <v>25.5</v>
      </c>
      <c r="T36" s="20">
        <v>90</v>
      </c>
    </row>
    <row r="37" spans="2:20" ht="16.5" thickBot="1">
      <c r="B37" s="981"/>
      <c r="C37" s="227" t="s">
        <v>40</v>
      </c>
      <c r="D37" s="339">
        <v>100</v>
      </c>
      <c r="E37" s="399">
        <v>0.9</v>
      </c>
      <c r="F37" s="400">
        <v>0.2</v>
      </c>
      <c r="G37" s="401">
        <v>8.1</v>
      </c>
      <c r="H37" s="202">
        <v>43</v>
      </c>
      <c r="I37" s="203">
        <v>0.04</v>
      </c>
      <c r="J37" s="201">
        <v>0.03</v>
      </c>
      <c r="K37" s="204"/>
      <c r="L37" s="201">
        <v>4.8</v>
      </c>
      <c r="M37" s="204">
        <v>60</v>
      </c>
      <c r="N37" s="201">
        <v>34</v>
      </c>
      <c r="O37" s="204">
        <v>23</v>
      </c>
      <c r="P37" s="201">
        <v>13</v>
      </c>
      <c r="Q37" s="205">
        <v>197</v>
      </c>
      <c r="R37" s="201">
        <v>0.3</v>
      </c>
      <c r="S37" s="205">
        <v>1.76</v>
      </c>
      <c r="T37" s="8">
        <v>63</v>
      </c>
    </row>
    <row r="38" spans="2:20" ht="20.25" customHeight="1" thickBot="1">
      <c r="B38" s="230" t="s">
        <v>17</v>
      </c>
      <c r="C38" s="231" t="s">
        <v>18</v>
      </c>
      <c r="D38" s="232">
        <v>685</v>
      </c>
      <c r="E38" s="247">
        <f>SUM(E32:E37)</f>
        <v>26.900000000000002</v>
      </c>
      <c r="F38" s="247">
        <f>SUM(F32:F37)</f>
        <v>22.98</v>
      </c>
      <c r="G38" s="247">
        <f>SUM(G32:G37)</f>
        <v>76.69</v>
      </c>
      <c r="H38" s="138">
        <f>SUM(H32:H37)</f>
        <v>626.02</v>
      </c>
      <c r="I38" s="133">
        <f t="shared" ref="I38:S38" si="9">SUM(I32:I37)</f>
        <v>0.69900000000000007</v>
      </c>
      <c r="J38" s="120">
        <f t="shared" si="9"/>
        <v>0.65500000000000003</v>
      </c>
      <c r="K38" s="120">
        <f t="shared" si="9"/>
        <v>2.71</v>
      </c>
      <c r="L38" s="120">
        <f t="shared" si="9"/>
        <v>158.91000000000003</v>
      </c>
      <c r="M38" s="120">
        <f t="shared" si="9"/>
        <v>70.92</v>
      </c>
      <c r="N38" s="120">
        <f t="shared" si="9"/>
        <v>331.7</v>
      </c>
      <c r="O38" s="120">
        <f t="shared" si="9"/>
        <v>520.6</v>
      </c>
      <c r="P38" s="120">
        <f t="shared" si="9"/>
        <v>109.85</v>
      </c>
      <c r="Q38" s="120">
        <f t="shared" si="9"/>
        <v>904.3</v>
      </c>
      <c r="R38" s="120">
        <f t="shared" si="9"/>
        <v>6.88</v>
      </c>
      <c r="S38" s="120">
        <f t="shared" si="9"/>
        <v>87.710000000000008</v>
      </c>
      <c r="T38" s="56"/>
    </row>
    <row r="39" spans="2:20" ht="16.5" thickBot="1">
      <c r="B39" s="233"/>
      <c r="C39" s="227" t="s">
        <v>41</v>
      </c>
      <c r="D39" s="278">
        <v>100</v>
      </c>
      <c r="E39" s="402">
        <v>1.4</v>
      </c>
      <c r="F39" s="402">
        <v>7.1</v>
      </c>
      <c r="G39" s="402">
        <v>8.6</v>
      </c>
      <c r="H39" s="169">
        <v>104</v>
      </c>
      <c r="I39" s="80">
        <v>0.03</v>
      </c>
      <c r="J39" s="82">
        <v>0.02</v>
      </c>
      <c r="K39" s="80"/>
      <c r="L39" s="82">
        <v>121.5</v>
      </c>
      <c r="M39" s="80">
        <v>3.76</v>
      </c>
      <c r="N39" s="82">
        <v>20.2</v>
      </c>
      <c r="O39" s="80">
        <v>35.700000000000003</v>
      </c>
      <c r="P39" s="80">
        <v>16.100000000000001</v>
      </c>
      <c r="Q39" s="82">
        <v>213</v>
      </c>
      <c r="R39" s="80">
        <v>0.7</v>
      </c>
      <c r="S39" s="81">
        <v>13.1</v>
      </c>
      <c r="T39" s="30">
        <v>13</v>
      </c>
    </row>
    <row r="40" spans="2:20" ht="16.5" thickBot="1">
      <c r="B40" s="233"/>
      <c r="C40" s="221" t="s">
        <v>42</v>
      </c>
      <c r="D40" s="216">
        <v>250</v>
      </c>
      <c r="E40" s="289">
        <v>8.3000000000000007</v>
      </c>
      <c r="F40" s="289">
        <v>5.75</v>
      </c>
      <c r="G40" s="289">
        <v>20.350000000000001</v>
      </c>
      <c r="H40" s="85">
        <v>166.5</v>
      </c>
      <c r="I40" s="51">
        <v>0.18</v>
      </c>
      <c r="J40" s="100">
        <v>7.0000000000000007E-2</v>
      </c>
      <c r="K40" s="51"/>
      <c r="L40" s="100">
        <v>121.5</v>
      </c>
      <c r="M40" s="51">
        <v>5.95</v>
      </c>
      <c r="N40" s="100">
        <v>33.75</v>
      </c>
      <c r="O40" s="51">
        <v>100.5</v>
      </c>
      <c r="P40" s="51">
        <v>36.25</v>
      </c>
      <c r="Q40" s="100">
        <v>478</v>
      </c>
      <c r="R40" s="51">
        <v>1.84</v>
      </c>
      <c r="S40" s="7">
        <v>19.95</v>
      </c>
      <c r="T40" s="34">
        <v>29</v>
      </c>
    </row>
    <row r="41" spans="2:20" ht="18.75" customHeight="1" thickBot="1">
      <c r="B41" s="238" t="s">
        <v>22</v>
      </c>
      <c r="C41" s="227" t="s">
        <v>43</v>
      </c>
      <c r="D41" s="217" t="s">
        <v>44</v>
      </c>
      <c r="E41" s="222">
        <v>15.1</v>
      </c>
      <c r="F41" s="222">
        <v>16.7</v>
      </c>
      <c r="G41" s="216">
        <v>12.4</v>
      </c>
      <c r="H41" s="3">
        <v>260</v>
      </c>
      <c r="I41" s="2">
        <v>7.0000000000000007E-2</v>
      </c>
      <c r="J41" s="5">
        <v>0.14000000000000001</v>
      </c>
      <c r="K41" s="5">
        <v>6.5000000000000002E-2</v>
      </c>
      <c r="L41" s="5">
        <v>30.8</v>
      </c>
      <c r="M41" s="5">
        <v>0.12</v>
      </c>
      <c r="N41" s="5">
        <v>38.700000000000003</v>
      </c>
      <c r="O41" s="5">
        <v>182.6</v>
      </c>
      <c r="P41" s="5">
        <v>26.7</v>
      </c>
      <c r="Q41" s="3">
        <v>293.3</v>
      </c>
      <c r="R41" s="2">
        <v>2.5299999999999998</v>
      </c>
      <c r="S41" s="5">
        <v>8.9</v>
      </c>
      <c r="T41" s="34">
        <v>51</v>
      </c>
    </row>
    <row r="42" spans="2:20" ht="16.5" thickBot="1">
      <c r="B42" s="238"/>
      <c r="C42" s="221" t="s">
        <v>45</v>
      </c>
      <c r="D42" s="228" t="s">
        <v>183</v>
      </c>
      <c r="E42" s="216">
        <v>4.13</v>
      </c>
      <c r="F42" s="216">
        <v>6.67</v>
      </c>
      <c r="G42" s="216">
        <v>21.87</v>
      </c>
      <c r="H42" s="4">
        <v>164</v>
      </c>
      <c r="I42" s="187">
        <v>0.1</v>
      </c>
      <c r="J42" s="188">
        <v>0.11</v>
      </c>
      <c r="K42" s="189">
        <v>4.2999999999999997E-2</v>
      </c>
      <c r="L42" s="188">
        <v>110.07</v>
      </c>
      <c r="M42" s="189">
        <v>28.1</v>
      </c>
      <c r="N42" s="188">
        <v>80.7</v>
      </c>
      <c r="O42" s="189">
        <v>97.3</v>
      </c>
      <c r="P42" s="188">
        <v>40</v>
      </c>
      <c r="Q42" s="189">
        <v>752.6</v>
      </c>
      <c r="R42" s="188">
        <v>1.46</v>
      </c>
      <c r="S42" s="190">
        <v>9.3000000000000007</v>
      </c>
      <c r="T42" s="34">
        <v>62</v>
      </c>
    </row>
    <row r="43" spans="2:20" ht="16.5" thickBot="1">
      <c r="B43" s="975"/>
      <c r="C43" s="227" t="s">
        <v>47</v>
      </c>
      <c r="D43" s="291">
        <v>200</v>
      </c>
      <c r="E43" s="291">
        <v>0.17</v>
      </c>
      <c r="F43" s="291"/>
      <c r="G43" s="291">
        <v>11</v>
      </c>
      <c r="H43" s="54">
        <v>45</v>
      </c>
      <c r="I43" s="187">
        <v>1.8E-3</v>
      </c>
      <c r="J43" s="188">
        <v>4.0000000000000001E-3</v>
      </c>
      <c r="K43" s="189"/>
      <c r="L43" s="188">
        <v>1.25</v>
      </c>
      <c r="M43" s="189">
        <v>1.5</v>
      </c>
      <c r="N43" s="188">
        <v>5.67</v>
      </c>
      <c r="O43" s="189">
        <v>3.48</v>
      </c>
      <c r="P43" s="188">
        <v>1.52</v>
      </c>
      <c r="Q43" s="189">
        <v>18.91</v>
      </c>
      <c r="R43" s="188">
        <v>0.107</v>
      </c>
      <c r="S43" s="37"/>
      <c r="T43" s="34">
        <v>80</v>
      </c>
    </row>
    <row r="44" spans="2:20" ht="15.75" thickBot="1">
      <c r="B44" s="975"/>
      <c r="C44" s="221" t="s">
        <v>25</v>
      </c>
      <c r="D44" s="217">
        <v>60</v>
      </c>
      <c r="E44" s="216">
        <v>4.8</v>
      </c>
      <c r="F44" s="217">
        <v>0.6</v>
      </c>
      <c r="G44" s="216">
        <v>27.6</v>
      </c>
      <c r="H44" s="5">
        <v>135</v>
      </c>
      <c r="I44" s="5">
        <v>6.6000000000000003E-2</v>
      </c>
      <c r="J44" s="5">
        <v>1.7999999999999999E-2</v>
      </c>
      <c r="K44" s="5"/>
      <c r="L44" s="5"/>
      <c r="M44" s="5"/>
      <c r="N44" s="5">
        <v>12</v>
      </c>
      <c r="O44" s="5">
        <v>39</v>
      </c>
      <c r="P44" s="5">
        <v>8.4</v>
      </c>
      <c r="Q44" s="3">
        <v>55.8</v>
      </c>
      <c r="R44" s="2">
        <v>0.66</v>
      </c>
      <c r="S44" s="5">
        <v>23.16</v>
      </c>
      <c r="T44" s="8">
        <v>89</v>
      </c>
    </row>
    <row r="45" spans="2:20" ht="15.75" thickBot="1">
      <c r="B45" s="975"/>
      <c r="C45" s="227" t="s">
        <v>16</v>
      </c>
      <c r="D45" s="222">
        <v>50</v>
      </c>
      <c r="E45" s="222">
        <v>3.32</v>
      </c>
      <c r="F45" s="216">
        <v>0.6</v>
      </c>
      <c r="G45" s="228">
        <v>26.5</v>
      </c>
      <c r="H45" s="5">
        <v>124.5</v>
      </c>
      <c r="I45" s="35">
        <v>8.5000000000000006E-2</v>
      </c>
      <c r="J45" s="35">
        <v>0.04</v>
      </c>
      <c r="K45" s="35"/>
      <c r="L45" s="35"/>
      <c r="M45" s="35"/>
      <c r="N45" s="35">
        <v>14.5</v>
      </c>
      <c r="O45" s="35">
        <v>75</v>
      </c>
      <c r="P45" s="35">
        <v>23.5</v>
      </c>
      <c r="Q45" s="35">
        <v>117.5</v>
      </c>
      <c r="R45" s="35">
        <v>1.95</v>
      </c>
      <c r="S45" s="35">
        <v>25.5</v>
      </c>
      <c r="T45" s="20">
        <v>90</v>
      </c>
    </row>
    <row r="46" spans="2:20" ht="21.6" customHeight="1" thickBot="1">
      <c r="B46" s="198"/>
      <c r="C46" s="231" t="s">
        <v>26</v>
      </c>
      <c r="D46" s="293">
        <v>965</v>
      </c>
      <c r="E46" s="230">
        <f>SUM(SUM(E39:E45))</f>
        <v>37.22</v>
      </c>
      <c r="F46" s="246">
        <f>SUM(SUM(F39:F45))</f>
        <v>37.42</v>
      </c>
      <c r="G46" s="247">
        <f>SUM(SUM(G39:G45))</f>
        <v>128.32</v>
      </c>
      <c r="H46" s="138">
        <f>SUM(SUM(H39:H45))</f>
        <v>999</v>
      </c>
      <c r="I46" s="130">
        <f t="shared" ref="I46:S46" si="10">SUM(SUM(I39:I45))</f>
        <v>0.53280000000000005</v>
      </c>
      <c r="J46" s="130">
        <f t="shared" si="10"/>
        <v>0.40200000000000002</v>
      </c>
      <c r="K46" s="130">
        <f t="shared" si="10"/>
        <v>0.108</v>
      </c>
      <c r="L46" s="130">
        <f t="shared" si="10"/>
        <v>385.12</v>
      </c>
      <c r="M46" s="130">
        <f t="shared" si="10"/>
        <v>39.43</v>
      </c>
      <c r="N46" s="130">
        <f t="shared" si="10"/>
        <v>205.52</v>
      </c>
      <c r="O46" s="130">
        <f t="shared" si="10"/>
        <v>533.57999999999993</v>
      </c>
      <c r="P46" s="130">
        <f t="shared" si="10"/>
        <v>152.47</v>
      </c>
      <c r="Q46" s="130">
        <f t="shared" si="10"/>
        <v>1929.1100000000001</v>
      </c>
      <c r="R46" s="130">
        <f t="shared" si="10"/>
        <v>9.2469999999999999</v>
      </c>
      <c r="S46" s="130">
        <f t="shared" si="10"/>
        <v>99.91</v>
      </c>
      <c r="T46" s="8"/>
    </row>
    <row r="47" spans="2:20" ht="16.5" thickBot="1">
      <c r="B47" s="220"/>
      <c r="C47" s="206" t="s">
        <v>48</v>
      </c>
      <c r="D47" s="295">
        <v>40</v>
      </c>
      <c r="E47" s="296">
        <v>3.76</v>
      </c>
      <c r="F47" s="296">
        <v>2.1</v>
      </c>
      <c r="G47" s="296">
        <v>19.84</v>
      </c>
      <c r="H47" s="86">
        <v>113.4</v>
      </c>
      <c r="I47" s="187">
        <v>2.5999999999999999E-2</v>
      </c>
      <c r="J47" s="187">
        <v>3.2000000000000001E-2</v>
      </c>
      <c r="K47" s="188">
        <v>7.2999999999999995E-2</v>
      </c>
      <c r="L47" s="189">
        <v>39.64</v>
      </c>
      <c r="M47" s="188">
        <v>4.4999999999999998E-2</v>
      </c>
      <c r="N47" s="189">
        <v>14.58</v>
      </c>
      <c r="O47" s="188">
        <v>30.41</v>
      </c>
      <c r="P47" s="189">
        <v>6</v>
      </c>
      <c r="Q47" s="188">
        <v>38.22</v>
      </c>
      <c r="R47" s="190">
        <v>0.33</v>
      </c>
      <c r="S47" s="190">
        <v>1.41</v>
      </c>
      <c r="T47" s="8">
        <v>91</v>
      </c>
    </row>
    <row r="48" spans="2:20" ht="17.25" customHeight="1" thickBot="1">
      <c r="B48" s="223" t="s">
        <v>28</v>
      </c>
      <c r="C48" s="221" t="s">
        <v>49</v>
      </c>
      <c r="D48" s="222" t="s">
        <v>12</v>
      </c>
      <c r="E48" s="235">
        <v>0.1</v>
      </c>
      <c r="F48" s="226">
        <v>0</v>
      </c>
      <c r="G48" s="226">
        <v>9</v>
      </c>
      <c r="H48" s="7">
        <v>36</v>
      </c>
      <c r="I48" s="95"/>
      <c r="J48" s="95">
        <v>0.01</v>
      </c>
      <c r="K48" s="95"/>
      <c r="L48" s="95">
        <v>0.3</v>
      </c>
      <c r="M48" s="95">
        <v>0.04</v>
      </c>
      <c r="N48" s="95">
        <v>4.5</v>
      </c>
      <c r="O48" s="95">
        <v>7.2</v>
      </c>
      <c r="P48" s="95">
        <v>3.8</v>
      </c>
      <c r="Q48" s="95">
        <v>20.8</v>
      </c>
      <c r="R48" s="94">
        <v>0.7</v>
      </c>
      <c r="S48" s="103"/>
      <c r="T48" s="78">
        <v>71</v>
      </c>
    </row>
    <row r="49" spans="2:20" ht="15.75" customHeight="1" thickBot="1">
      <c r="B49" s="223"/>
      <c r="C49" s="221" t="s">
        <v>50</v>
      </c>
      <c r="D49" s="222">
        <v>200</v>
      </c>
      <c r="E49" s="222">
        <v>1</v>
      </c>
      <c r="F49" s="216">
        <v>0.2</v>
      </c>
      <c r="G49" s="228">
        <v>23.5</v>
      </c>
      <c r="H49" s="5">
        <v>100</v>
      </c>
      <c r="I49" s="5">
        <v>0.04</v>
      </c>
      <c r="J49" s="5">
        <v>0.08</v>
      </c>
      <c r="K49" s="5"/>
      <c r="L49" s="5">
        <v>100</v>
      </c>
      <c r="M49" s="5">
        <v>12</v>
      </c>
      <c r="N49" s="5">
        <v>10</v>
      </c>
      <c r="O49" s="5">
        <v>30</v>
      </c>
      <c r="P49" s="5">
        <v>24</v>
      </c>
      <c r="Q49" s="5">
        <v>240</v>
      </c>
      <c r="R49" s="2">
        <v>1.5</v>
      </c>
      <c r="S49" s="3"/>
      <c r="T49" s="8">
        <v>79</v>
      </c>
    </row>
    <row r="50" spans="2:20" ht="21" customHeight="1" thickBot="1">
      <c r="B50" s="260"/>
      <c r="C50" s="261" t="s">
        <v>32</v>
      </c>
      <c r="D50" s="297">
        <v>445</v>
      </c>
      <c r="E50" s="298">
        <f>SUM(SUM(E47:E49))</f>
        <v>4.8599999999999994</v>
      </c>
      <c r="F50" s="298">
        <f>SUM(SUM(F47:F49))</f>
        <v>2.3000000000000003</v>
      </c>
      <c r="G50" s="298">
        <f>SUM(SUM(G47:G49))</f>
        <v>52.34</v>
      </c>
      <c r="H50" s="125">
        <f>SUM(SUM(H47:H49))</f>
        <v>249.4</v>
      </c>
      <c r="I50" s="125">
        <f t="shared" ref="I50:S50" si="11">SUM(SUM(I47:I49))</f>
        <v>6.6000000000000003E-2</v>
      </c>
      <c r="J50" s="125">
        <f t="shared" si="11"/>
        <v>0.122</v>
      </c>
      <c r="K50" s="125">
        <f t="shared" si="11"/>
        <v>7.2999999999999995E-2</v>
      </c>
      <c r="L50" s="125">
        <f t="shared" si="11"/>
        <v>139.94</v>
      </c>
      <c r="M50" s="125">
        <f t="shared" si="11"/>
        <v>12.085000000000001</v>
      </c>
      <c r="N50" s="125">
        <f t="shared" si="11"/>
        <v>29.08</v>
      </c>
      <c r="O50" s="125">
        <f t="shared" si="11"/>
        <v>67.61</v>
      </c>
      <c r="P50" s="125">
        <f t="shared" si="11"/>
        <v>33.799999999999997</v>
      </c>
      <c r="Q50" s="125">
        <f t="shared" si="11"/>
        <v>299.02</v>
      </c>
      <c r="R50" s="125">
        <f t="shared" si="11"/>
        <v>2.5300000000000002</v>
      </c>
      <c r="S50" s="133">
        <f t="shared" si="11"/>
        <v>1.41</v>
      </c>
      <c r="T50" s="52"/>
    </row>
    <row r="51" spans="2:20" ht="21.6" customHeight="1" thickBot="1">
      <c r="B51" s="263"/>
      <c r="C51" s="264" t="s">
        <v>33</v>
      </c>
      <c r="D51" s="355">
        <v>2095</v>
      </c>
      <c r="E51" s="299">
        <f>SUM(E38,E46,E50,)</f>
        <v>68.98</v>
      </c>
      <c r="F51" s="299">
        <f>SUM(F38,F46,F50,)</f>
        <v>62.7</v>
      </c>
      <c r="G51" s="299">
        <f>SUM(G38,G46,G50,)</f>
        <v>257.35000000000002</v>
      </c>
      <c r="H51" s="134">
        <f>SUM(H38,H46,H50,)</f>
        <v>1874.42</v>
      </c>
      <c r="I51" s="126">
        <f t="shared" ref="I51:R51" si="12">SUM(I38,I46,I50,)</f>
        <v>1.2978000000000003</v>
      </c>
      <c r="J51" s="126">
        <f t="shared" si="12"/>
        <v>1.1789999999999998</v>
      </c>
      <c r="K51" s="126">
        <f t="shared" si="12"/>
        <v>2.891</v>
      </c>
      <c r="L51" s="126">
        <f t="shared" si="12"/>
        <v>683.97</v>
      </c>
      <c r="M51" s="126">
        <f t="shared" si="12"/>
        <v>122.435</v>
      </c>
      <c r="N51" s="126">
        <f t="shared" si="12"/>
        <v>566.30000000000007</v>
      </c>
      <c r="O51" s="126">
        <f t="shared" si="12"/>
        <v>1121.7899999999997</v>
      </c>
      <c r="P51" s="126">
        <f t="shared" si="12"/>
        <v>296.12</v>
      </c>
      <c r="Q51" s="126">
        <f t="shared" si="12"/>
        <v>3132.43</v>
      </c>
      <c r="R51" s="126">
        <f t="shared" si="12"/>
        <v>18.657</v>
      </c>
      <c r="S51" s="126">
        <f>SUM(S38,S46,S50,)/1000</f>
        <v>0.18903</v>
      </c>
      <c r="T51" s="18"/>
    </row>
    <row r="52" spans="2:20" ht="22.5" customHeight="1" thickBot="1">
      <c r="B52" s="198"/>
      <c r="C52" s="338" t="s">
        <v>34</v>
      </c>
      <c r="D52" s="301"/>
      <c r="E52" s="269">
        <f>E51*100/90</f>
        <v>76.644444444444446</v>
      </c>
      <c r="F52" s="302">
        <f>F51*100/92</f>
        <v>68.152173913043484</v>
      </c>
      <c r="G52" s="302">
        <f>G51*100/383</f>
        <v>67.193211488250668</v>
      </c>
      <c r="H52" s="128">
        <f>H51*100/2720</f>
        <v>68.912499999999994</v>
      </c>
      <c r="I52" s="135">
        <f>I51*100/1.4</f>
        <v>92.700000000000031</v>
      </c>
      <c r="J52" s="127">
        <f>J51*100/1.6</f>
        <v>73.687499999999986</v>
      </c>
      <c r="K52" s="127">
        <f>K51*100/10</f>
        <v>28.910000000000004</v>
      </c>
      <c r="L52" s="127">
        <f>L51*100/700</f>
        <v>97.71</v>
      </c>
      <c r="M52" s="127">
        <f>M51*100/70</f>
        <v>174.90714285714284</v>
      </c>
      <c r="N52" s="127">
        <f>N51*100/1200</f>
        <v>47.19166666666667</v>
      </c>
      <c r="O52" s="127">
        <f>O51*100/1200</f>
        <v>93.482499999999973</v>
      </c>
      <c r="P52" s="127">
        <f>P51*100/300</f>
        <v>98.706666666666663</v>
      </c>
      <c r="Q52" s="127">
        <f>Q51*100/1200</f>
        <v>261.03583333333336</v>
      </c>
      <c r="R52" s="135">
        <f>R51*100/18</f>
        <v>103.65</v>
      </c>
      <c r="S52" s="135">
        <f>S51*100/0.1</f>
        <v>189.02999999999997</v>
      </c>
      <c r="T52" s="53"/>
    </row>
    <row r="53" spans="2:20">
      <c r="B53" s="270"/>
      <c r="C53" s="271"/>
      <c r="D53" s="272"/>
      <c r="E53" s="273"/>
      <c r="F53" s="273"/>
      <c r="G53" s="273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53"/>
    </row>
    <row r="54" spans="2:20" ht="15.75" thickBot="1">
      <c r="B54" s="270"/>
      <c r="C54" s="271"/>
      <c r="D54" s="272"/>
      <c r="E54" s="207"/>
      <c r="F54" s="207"/>
      <c r="G54" s="20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53"/>
    </row>
    <row r="55" spans="2:20" ht="15" customHeight="1" thickBot="1">
      <c r="B55" s="976" t="s">
        <v>1</v>
      </c>
      <c r="C55" s="976" t="s">
        <v>2</v>
      </c>
      <c r="D55" s="976" t="s">
        <v>212</v>
      </c>
      <c r="E55" s="962" t="s">
        <v>199</v>
      </c>
      <c r="F55" s="963"/>
      <c r="G55" s="964"/>
      <c r="H55" s="971" t="s">
        <v>211</v>
      </c>
      <c r="I55" s="989" t="s">
        <v>200</v>
      </c>
      <c r="J55" s="990"/>
      <c r="K55" s="990"/>
      <c r="L55" s="990"/>
      <c r="M55" s="991"/>
      <c r="N55" s="989" t="s">
        <v>205</v>
      </c>
      <c r="O55" s="990"/>
      <c r="P55" s="990"/>
      <c r="Q55" s="990"/>
      <c r="R55" s="990"/>
      <c r="S55" s="991"/>
      <c r="T55" s="971" t="s">
        <v>3</v>
      </c>
    </row>
    <row r="56" spans="2:20" ht="29.25" thickBot="1">
      <c r="B56" s="977"/>
      <c r="C56" s="977"/>
      <c r="D56" s="977"/>
      <c r="E56" s="209" t="s">
        <v>4</v>
      </c>
      <c r="F56" s="209" t="s">
        <v>5</v>
      </c>
      <c r="G56" s="209" t="s">
        <v>6</v>
      </c>
      <c r="H56" s="972"/>
      <c r="I56" s="75" t="s">
        <v>201</v>
      </c>
      <c r="J56" s="75" t="s">
        <v>202</v>
      </c>
      <c r="K56" s="75" t="s">
        <v>226</v>
      </c>
      <c r="L56" s="75" t="s">
        <v>203</v>
      </c>
      <c r="M56" s="75" t="s">
        <v>204</v>
      </c>
      <c r="N56" s="75" t="s">
        <v>206</v>
      </c>
      <c r="O56" s="75" t="s">
        <v>207</v>
      </c>
      <c r="P56" s="75" t="s">
        <v>209</v>
      </c>
      <c r="Q56" s="75" t="s">
        <v>210</v>
      </c>
      <c r="R56" s="75" t="s">
        <v>208</v>
      </c>
      <c r="S56" s="75" t="s">
        <v>213</v>
      </c>
      <c r="T56" s="972"/>
    </row>
    <row r="57" spans="2:20" ht="19.5" customHeight="1">
      <c r="B57" s="210"/>
      <c r="C57" s="211" t="s">
        <v>7</v>
      </c>
      <c r="D57" s="992"/>
      <c r="E57" s="992"/>
      <c r="F57" s="992"/>
      <c r="G57" s="992"/>
      <c r="H57" s="994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3"/>
    </row>
    <row r="58" spans="2:20" ht="15.75" thickBot="1">
      <c r="B58" s="212"/>
      <c r="C58" s="275" t="s">
        <v>51</v>
      </c>
      <c r="D58" s="998"/>
      <c r="E58" s="998"/>
      <c r="F58" s="998"/>
      <c r="G58" s="998"/>
      <c r="H58" s="9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84"/>
    </row>
    <row r="59" spans="2:20" ht="18" customHeight="1" thickBot="1">
      <c r="B59" s="319"/>
      <c r="C59" s="403" t="s">
        <v>52</v>
      </c>
      <c r="D59" s="303">
        <v>100</v>
      </c>
      <c r="E59" s="235">
        <v>1.3</v>
      </c>
      <c r="F59" s="225">
        <v>0.1</v>
      </c>
      <c r="G59" s="225">
        <v>5</v>
      </c>
      <c r="H59" s="7">
        <v>26</v>
      </c>
      <c r="I59" s="7">
        <v>5.8000000000000003E-2</v>
      </c>
      <c r="J59" s="7">
        <v>7.1999999999999995E-2</v>
      </c>
      <c r="K59" s="7"/>
      <c r="L59" s="7">
        <v>150</v>
      </c>
      <c r="M59" s="7">
        <v>80</v>
      </c>
      <c r="N59" s="7">
        <v>7.04</v>
      </c>
      <c r="O59" s="7">
        <v>13.92</v>
      </c>
      <c r="P59" s="7">
        <v>6.09</v>
      </c>
      <c r="Q59" s="100">
        <v>135.29</v>
      </c>
      <c r="R59" s="51">
        <v>0.44</v>
      </c>
      <c r="S59" s="7">
        <v>2.64</v>
      </c>
      <c r="T59" s="8">
        <v>18</v>
      </c>
    </row>
    <row r="60" spans="2:20" ht="16.5" thickBot="1">
      <c r="B60" s="238"/>
      <c r="C60" s="221" t="s">
        <v>53</v>
      </c>
      <c r="D60" s="258">
        <v>200</v>
      </c>
      <c r="E60" s="304">
        <v>16.8</v>
      </c>
      <c r="F60" s="305">
        <v>19.399999999999999</v>
      </c>
      <c r="G60" s="304">
        <v>18</v>
      </c>
      <c r="H60" s="87">
        <v>314</v>
      </c>
      <c r="I60" s="187">
        <v>6.5000000000000002E-2</v>
      </c>
      <c r="J60" s="187">
        <v>0.13500000000000001</v>
      </c>
      <c r="K60" s="188">
        <v>0.26800000000000002</v>
      </c>
      <c r="L60" s="189">
        <v>41.16</v>
      </c>
      <c r="M60" s="188">
        <v>1.1499999999999999</v>
      </c>
      <c r="N60" s="189">
        <v>197.9</v>
      </c>
      <c r="O60" s="188">
        <v>200.6</v>
      </c>
      <c r="P60" s="189">
        <v>24.9</v>
      </c>
      <c r="Q60" s="188">
        <v>232.28</v>
      </c>
      <c r="R60" s="190">
        <v>1.62</v>
      </c>
      <c r="S60" s="190">
        <v>6</v>
      </c>
      <c r="T60" s="79">
        <v>50</v>
      </c>
    </row>
    <row r="61" spans="2:20" ht="17.25" customHeight="1" thickBot="1">
      <c r="B61" s="238" t="s">
        <v>54</v>
      </c>
      <c r="C61" s="221" t="s">
        <v>55</v>
      </c>
      <c r="D61" s="228">
        <v>200</v>
      </c>
      <c r="E61" s="306">
        <v>3.1</v>
      </c>
      <c r="F61" s="307">
        <v>3</v>
      </c>
      <c r="G61" s="307">
        <v>14.3</v>
      </c>
      <c r="H61" s="33">
        <v>95</v>
      </c>
      <c r="I61" s="92">
        <v>0.03</v>
      </c>
      <c r="J61" s="92">
        <v>0.13</v>
      </c>
      <c r="K61" s="92"/>
      <c r="L61" s="92">
        <v>13.29</v>
      </c>
      <c r="M61" s="92">
        <v>0.52</v>
      </c>
      <c r="N61" s="92">
        <v>111</v>
      </c>
      <c r="O61" s="92">
        <v>107</v>
      </c>
      <c r="P61" s="92">
        <v>30.7</v>
      </c>
      <c r="Q61" s="159">
        <v>184</v>
      </c>
      <c r="R61" s="91">
        <v>1.1000000000000001</v>
      </c>
      <c r="S61" s="92">
        <v>9</v>
      </c>
      <c r="T61" s="79">
        <v>75</v>
      </c>
    </row>
    <row r="62" spans="2:20" ht="15.75" thickBot="1">
      <c r="B62" s="238"/>
      <c r="C62" s="221" t="s">
        <v>25</v>
      </c>
      <c r="D62" s="217">
        <v>50</v>
      </c>
      <c r="E62" s="218">
        <v>4</v>
      </c>
      <c r="F62" s="217">
        <v>0.5</v>
      </c>
      <c r="G62" s="218">
        <v>23</v>
      </c>
      <c r="H62" s="5">
        <v>112.5</v>
      </c>
      <c r="I62" s="5">
        <v>5.5E-2</v>
      </c>
      <c r="J62" s="5">
        <v>1.4999999999999999E-2</v>
      </c>
      <c r="K62" s="5"/>
      <c r="L62" s="5"/>
      <c r="M62" s="5"/>
      <c r="N62" s="5">
        <v>10</v>
      </c>
      <c r="O62" s="5">
        <v>32.5</v>
      </c>
      <c r="P62" s="5">
        <v>7</v>
      </c>
      <c r="Q62" s="3">
        <v>46.5</v>
      </c>
      <c r="R62" s="2">
        <v>0.55000000000000004</v>
      </c>
      <c r="S62" s="5">
        <v>19.3</v>
      </c>
      <c r="T62" s="8">
        <v>89</v>
      </c>
    </row>
    <row r="63" spans="2:20" ht="15.75" thickBot="1">
      <c r="B63" s="238"/>
      <c r="C63" s="227" t="s">
        <v>16</v>
      </c>
      <c r="D63" s="222">
        <v>40</v>
      </c>
      <c r="E63" s="222">
        <v>2.66</v>
      </c>
      <c r="F63" s="216">
        <v>0.48</v>
      </c>
      <c r="G63" s="228">
        <v>21.2</v>
      </c>
      <c r="H63" s="5">
        <v>99.6</v>
      </c>
      <c r="I63" s="35">
        <v>6.8000000000000005E-2</v>
      </c>
      <c r="J63" s="35">
        <v>3.2000000000000001E-2</v>
      </c>
      <c r="K63" s="35"/>
      <c r="L63" s="35"/>
      <c r="M63" s="35"/>
      <c r="N63" s="35">
        <v>11.6</v>
      </c>
      <c r="O63" s="35">
        <v>60</v>
      </c>
      <c r="P63" s="35">
        <v>18.8</v>
      </c>
      <c r="Q63" s="35">
        <v>94</v>
      </c>
      <c r="R63" s="35">
        <v>1.56</v>
      </c>
      <c r="S63" s="35">
        <v>20.399999999999999</v>
      </c>
      <c r="T63" s="20">
        <v>90</v>
      </c>
    </row>
    <row r="64" spans="2:20" ht="24.6" customHeight="1" thickBot="1">
      <c r="B64" s="230" t="s">
        <v>17</v>
      </c>
      <c r="C64" s="231" t="s">
        <v>18</v>
      </c>
      <c r="D64" s="232">
        <f>SUM(D59:D63)</f>
        <v>590</v>
      </c>
      <c r="E64" s="247">
        <f>SUM(E59:E63)</f>
        <v>27.860000000000003</v>
      </c>
      <c r="F64" s="247">
        <f>SUM(F59:F63)</f>
        <v>23.48</v>
      </c>
      <c r="G64" s="247">
        <f>SUM(G59:G63)</f>
        <v>81.5</v>
      </c>
      <c r="H64" s="138">
        <f>SUM(H59:H63)</f>
        <v>647.1</v>
      </c>
      <c r="I64" s="133">
        <f t="shared" ref="I64:S64" si="13">SUM(I59:I63)</f>
        <v>0.27600000000000002</v>
      </c>
      <c r="J64" s="120">
        <f t="shared" si="13"/>
        <v>0.38400000000000001</v>
      </c>
      <c r="K64" s="120">
        <f t="shared" si="13"/>
        <v>0.26800000000000002</v>
      </c>
      <c r="L64" s="120">
        <f t="shared" si="13"/>
        <v>204.45</v>
      </c>
      <c r="M64" s="120">
        <f t="shared" si="13"/>
        <v>81.67</v>
      </c>
      <c r="N64" s="120">
        <f t="shared" si="13"/>
        <v>337.54</v>
      </c>
      <c r="O64" s="120">
        <f t="shared" si="13"/>
        <v>414.02</v>
      </c>
      <c r="P64" s="120">
        <f t="shared" si="13"/>
        <v>87.49</v>
      </c>
      <c r="Q64" s="120">
        <f t="shared" si="13"/>
        <v>692.06999999999994</v>
      </c>
      <c r="R64" s="120">
        <f t="shared" si="13"/>
        <v>5.27</v>
      </c>
      <c r="S64" s="120">
        <f t="shared" si="13"/>
        <v>57.339999999999996</v>
      </c>
      <c r="T64" s="27"/>
    </row>
    <row r="65" spans="2:20" ht="34.5" customHeight="1" thickBot="1">
      <c r="B65" s="220"/>
      <c r="C65" s="404" t="s">
        <v>56</v>
      </c>
      <c r="D65" s="216">
        <v>100</v>
      </c>
      <c r="E65" s="222">
        <v>2.2999999999999998</v>
      </c>
      <c r="F65" s="216">
        <v>6.8</v>
      </c>
      <c r="G65" s="217">
        <v>4.3</v>
      </c>
      <c r="H65" s="2">
        <v>88.3</v>
      </c>
      <c r="I65" s="21">
        <v>0.04</v>
      </c>
      <c r="J65" s="21">
        <v>0.08</v>
      </c>
      <c r="K65" s="21"/>
      <c r="L65" s="21">
        <v>50.8</v>
      </c>
      <c r="M65" s="12">
        <v>28.8</v>
      </c>
      <c r="N65" s="23">
        <v>36</v>
      </c>
      <c r="O65" s="21">
        <v>44</v>
      </c>
      <c r="P65" s="12">
        <v>16</v>
      </c>
      <c r="Q65" s="22">
        <v>242</v>
      </c>
      <c r="R65" s="22">
        <v>0.8</v>
      </c>
      <c r="S65" s="22">
        <v>17.3</v>
      </c>
      <c r="T65" s="30">
        <v>8</v>
      </c>
    </row>
    <row r="66" spans="2:20" ht="16.5" thickBot="1">
      <c r="B66" s="220"/>
      <c r="C66" s="221" t="s">
        <v>57</v>
      </c>
      <c r="D66" s="245">
        <v>250</v>
      </c>
      <c r="E66" s="405">
        <v>8.6199999999999992</v>
      </c>
      <c r="F66" s="405">
        <v>8.3699999999999992</v>
      </c>
      <c r="G66" s="249">
        <v>14.37</v>
      </c>
      <c r="H66" s="94">
        <v>167.4</v>
      </c>
      <c r="I66" s="187">
        <v>9.8000000000000004E-2</v>
      </c>
      <c r="J66" s="188">
        <v>7.8E-2</v>
      </c>
      <c r="K66" s="189">
        <v>4.4249999999999998</v>
      </c>
      <c r="L66" s="188">
        <v>155.27000000000001</v>
      </c>
      <c r="M66" s="189">
        <v>2.98</v>
      </c>
      <c r="N66" s="188">
        <v>72.260000000000005</v>
      </c>
      <c r="O66" s="189">
        <v>120.56</v>
      </c>
      <c r="P66" s="188">
        <v>38.630000000000003</v>
      </c>
      <c r="Q66" s="189">
        <v>393.87</v>
      </c>
      <c r="R66" s="188">
        <v>0.52</v>
      </c>
      <c r="S66" s="190">
        <v>19.100000000000001</v>
      </c>
      <c r="T66" s="8">
        <v>30</v>
      </c>
    </row>
    <row r="67" spans="2:20" ht="17.25" customHeight="1" thickBot="1">
      <c r="B67" s="223" t="s">
        <v>22</v>
      </c>
      <c r="C67" s="234" t="s">
        <v>58</v>
      </c>
      <c r="D67" s="222">
        <v>280</v>
      </c>
      <c r="E67" s="406">
        <v>17.36</v>
      </c>
      <c r="F67" s="407">
        <v>22</v>
      </c>
      <c r="G67" s="356">
        <v>28.7</v>
      </c>
      <c r="H67" s="32">
        <v>382.3</v>
      </c>
      <c r="I67" s="110">
        <v>0.19</v>
      </c>
      <c r="J67" s="110">
        <v>0.14499999999999999</v>
      </c>
      <c r="K67" s="110"/>
      <c r="L67" s="110">
        <v>364</v>
      </c>
      <c r="M67" s="32">
        <v>15.79</v>
      </c>
      <c r="N67" s="152">
        <v>44.8</v>
      </c>
      <c r="O67" s="110">
        <v>269.89999999999998</v>
      </c>
      <c r="P67" s="32">
        <v>131</v>
      </c>
      <c r="Q67" s="33">
        <v>1033.76</v>
      </c>
      <c r="R67" s="33">
        <v>3.02</v>
      </c>
      <c r="S67" s="33">
        <v>15.34</v>
      </c>
      <c r="T67" s="8">
        <v>52</v>
      </c>
    </row>
    <row r="68" spans="2:20" ht="16.5" thickBot="1">
      <c r="B68" s="970"/>
      <c r="C68" s="221" t="s">
        <v>59</v>
      </c>
      <c r="D68" s="304">
        <v>200</v>
      </c>
      <c r="E68" s="405">
        <v>0.96</v>
      </c>
      <c r="F68" s="405">
        <v>0.06</v>
      </c>
      <c r="G68" s="249">
        <v>10</v>
      </c>
      <c r="H68" s="94">
        <v>44</v>
      </c>
      <c r="I68" s="187">
        <v>2.5000000000000001E-3</v>
      </c>
      <c r="J68" s="187">
        <v>4.0000000000000001E-3</v>
      </c>
      <c r="K68" s="188"/>
      <c r="L68" s="189">
        <v>0.98</v>
      </c>
      <c r="M68" s="188">
        <v>5.12</v>
      </c>
      <c r="N68" s="189">
        <v>6.2480000000000002</v>
      </c>
      <c r="O68" s="188">
        <v>7.49</v>
      </c>
      <c r="P68" s="189">
        <v>3.75</v>
      </c>
      <c r="Q68" s="188">
        <v>39.314</v>
      </c>
      <c r="R68" s="190">
        <v>0.16</v>
      </c>
      <c r="S68" s="190">
        <v>0.123</v>
      </c>
      <c r="T68" s="78">
        <v>69</v>
      </c>
    </row>
    <row r="69" spans="2:20" ht="15.75" thickBot="1">
      <c r="B69" s="970"/>
      <c r="C69" s="221" t="s">
        <v>25</v>
      </c>
      <c r="D69" s="217">
        <v>60</v>
      </c>
      <c r="E69" s="216">
        <v>4.8</v>
      </c>
      <c r="F69" s="217">
        <v>0.6</v>
      </c>
      <c r="G69" s="216">
        <v>27.6</v>
      </c>
      <c r="H69" s="5">
        <v>135</v>
      </c>
      <c r="I69" s="5">
        <v>6.6000000000000003E-2</v>
      </c>
      <c r="J69" s="5">
        <v>1.7999999999999999E-2</v>
      </c>
      <c r="K69" s="5"/>
      <c r="L69" s="5"/>
      <c r="M69" s="5"/>
      <c r="N69" s="5">
        <v>12</v>
      </c>
      <c r="O69" s="5">
        <v>39</v>
      </c>
      <c r="P69" s="5">
        <v>8.4</v>
      </c>
      <c r="Q69" s="3">
        <v>55.8</v>
      </c>
      <c r="R69" s="2">
        <v>0.66</v>
      </c>
      <c r="S69" s="5">
        <v>23.16</v>
      </c>
      <c r="T69" s="8">
        <v>89</v>
      </c>
    </row>
    <row r="70" spans="2:20" ht="15.75" thickBot="1">
      <c r="B70" s="970"/>
      <c r="C70" s="227" t="s">
        <v>16</v>
      </c>
      <c r="D70" s="222">
        <v>40</v>
      </c>
      <c r="E70" s="222">
        <v>2.66</v>
      </c>
      <c r="F70" s="216">
        <v>0.48</v>
      </c>
      <c r="G70" s="228">
        <v>21.2</v>
      </c>
      <c r="H70" s="5">
        <v>99.6</v>
      </c>
      <c r="I70" s="35">
        <v>6.8000000000000005E-2</v>
      </c>
      <c r="J70" s="35">
        <v>3.2000000000000001E-2</v>
      </c>
      <c r="K70" s="35"/>
      <c r="L70" s="35"/>
      <c r="M70" s="35"/>
      <c r="N70" s="35">
        <v>11.6</v>
      </c>
      <c r="O70" s="35">
        <v>60</v>
      </c>
      <c r="P70" s="35">
        <v>18.8</v>
      </c>
      <c r="Q70" s="35">
        <v>94</v>
      </c>
      <c r="R70" s="35">
        <v>1.56</v>
      </c>
      <c r="S70" s="35">
        <v>20.399999999999999</v>
      </c>
      <c r="T70" s="20">
        <v>90</v>
      </c>
    </row>
    <row r="71" spans="2:20" ht="23.45" customHeight="1" thickBot="1">
      <c r="B71" s="292"/>
      <c r="C71" s="231" t="s">
        <v>26</v>
      </c>
      <c r="D71" s="293">
        <v>930</v>
      </c>
      <c r="E71" s="230">
        <f>SUM(SUM(E65:E70))</f>
        <v>36.700000000000003</v>
      </c>
      <c r="F71" s="246">
        <f>SUM(SUM(F65:F70))</f>
        <v>38.31</v>
      </c>
      <c r="G71" s="294">
        <f>SUM(SUM(G65:G70))</f>
        <v>106.17</v>
      </c>
      <c r="H71" s="133">
        <f>SUM(SUM(H65:H70))</f>
        <v>916.6</v>
      </c>
      <c r="I71" s="130">
        <f t="shared" ref="I71:S71" si="14">SUM(SUM(I65:I70))</f>
        <v>0.46450000000000002</v>
      </c>
      <c r="J71" s="130">
        <f t="shared" si="14"/>
        <v>0.35699999999999998</v>
      </c>
      <c r="K71" s="130">
        <f t="shared" si="14"/>
        <v>4.4249999999999998</v>
      </c>
      <c r="L71" s="130">
        <f t="shared" si="14"/>
        <v>571.04999999999995</v>
      </c>
      <c r="M71" s="130">
        <f t="shared" si="14"/>
        <v>52.69</v>
      </c>
      <c r="N71" s="130">
        <f t="shared" si="14"/>
        <v>182.90799999999999</v>
      </c>
      <c r="O71" s="130">
        <f t="shared" si="14"/>
        <v>540.95000000000005</v>
      </c>
      <c r="P71" s="130">
        <f t="shared" si="14"/>
        <v>216.58</v>
      </c>
      <c r="Q71" s="130">
        <f t="shared" si="14"/>
        <v>1858.7440000000001</v>
      </c>
      <c r="R71" s="130">
        <f t="shared" si="14"/>
        <v>6.7200000000000006</v>
      </c>
      <c r="S71" s="130">
        <f t="shared" si="14"/>
        <v>95.423000000000002</v>
      </c>
      <c r="T71" s="8"/>
    </row>
    <row r="72" spans="2:20" ht="16.5" thickBot="1">
      <c r="B72" s="233"/>
      <c r="C72" s="254" t="s">
        <v>60</v>
      </c>
      <c r="D72" s="248">
        <v>36</v>
      </c>
      <c r="E72" s="216">
        <v>1.9</v>
      </c>
      <c r="F72" s="216">
        <v>0.7</v>
      </c>
      <c r="G72" s="222">
        <v>17.8</v>
      </c>
      <c r="H72" s="2">
        <v>85</v>
      </c>
      <c r="I72" s="187">
        <v>2.1499999999999998E-2</v>
      </c>
      <c r="J72" s="187">
        <v>1.7999999999999999E-2</v>
      </c>
      <c r="K72" s="188">
        <v>9.4E-2</v>
      </c>
      <c r="L72" s="189">
        <v>6.5</v>
      </c>
      <c r="M72" s="188">
        <v>0.24</v>
      </c>
      <c r="N72" s="189">
        <v>6.0750000000000002</v>
      </c>
      <c r="O72" s="188">
        <v>18.79</v>
      </c>
      <c r="P72" s="189">
        <v>3.55</v>
      </c>
      <c r="Q72" s="188">
        <v>48.68</v>
      </c>
      <c r="R72" s="190">
        <v>0.47</v>
      </c>
      <c r="S72" s="190">
        <v>0.89</v>
      </c>
      <c r="T72" s="34">
        <v>85</v>
      </c>
    </row>
    <row r="73" spans="2:20">
      <c r="B73" s="233"/>
      <c r="C73" s="312" t="s">
        <v>216</v>
      </c>
      <c r="D73" s="248"/>
      <c r="E73" s="229"/>
      <c r="F73" s="245"/>
      <c r="G73" s="310"/>
      <c r="H73" s="29"/>
      <c r="I73" s="88"/>
      <c r="J73" s="88"/>
      <c r="K73" s="88"/>
      <c r="L73" s="88"/>
      <c r="M73" s="29"/>
      <c r="N73" s="10"/>
      <c r="O73" s="88"/>
      <c r="P73" s="29"/>
      <c r="Q73" s="35"/>
      <c r="R73" s="35"/>
      <c r="S73" s="10"/>
      <c r="T73" s="78"/>
    </row>
    <row r="74" spans="2:20" ht="17.25" customHeight="1" thickBot="1">
      <c r="B74" s="238" t="s">
        <v>61</v>
      </c>
      <c r="C74" s="313" t="s">
        <v>30</v>
      </c>
      <c r="D74" s="257">
        <v>200</v>
      </c>
      <c r="E74" s="314">
        <v>5.8</v>
      </c>
      <c r="F74" s="315">
        <v>6.4</v>
      </c>
      <c r="G74" s="316">
        <v>8</v>
      </c>
      <c r="H74" s="105">
        <v>118</v>
      </c>
      <c r="I74" s="112">
        <v>0.06</v>
      </c>
      <c r="J74" s="112">
        <v>0.34</v>
      </c>
      <c r="K74" s="112"/>
      <c r="L74" s="112">
        <v>44</v>
      </c>
      <c r="M74" s="105">
        <v>1.4</v>
      </c>
      <c r="N74" s="113">
        <v>240</v>
      </c>
      <c r="O74" s="112">
        <v>190</v>
      </c>
      <c r="P74" s="105">
        <v>28</v>
      </c>
      <c r="Q74" s="114">
        <v>292</v>
      </c>
      <c r="R74" s="114">
        <v>0.2</v>
      </c>
      <c r="S74" s="113">
        <v>18</v>
      </c>
      <c r="T74" s="79">
        <v>78</v>
      </c>
    </row>
    <row r="75" spans="2:20" ht="15.75" thickBot="1">
      <c r="B75" s="238"/>
      <c r="C75" s="227" t="s">
        <v>62</v>
      </c>
      <c r="D75" s="216">
        <v>120</v>
      </c>
      <c r="E75" s="216">
        <v>1.8</v>
      </c>
      <c r="F75" s="217">
        <v>0.6</v>
      </c>
      <c r="G75" s="222">
        <v>25.2</v>
      </c>
      <c r="H75" s="2">
        <v>115.2</v>
      </c>
      <c r="I75" s="4">
        <v>4.8000000000000001E-2</v>
      </c>
      <c r="J75" s="4">
        <v>0.06</v>
      </c>
      <c r="K75" s="4"/>
      <c r="L75" s="4">
        <v>24</v>
      </c>
      <c r="M75" s="2">
        <v>12</v>
      </c>
      <c r="N75" s="3">
        <v>9.6</v>
      </c>
      <c r="O75" s="4">
        <v>33.6</v>
      </c>
      <c r="P75" s="2">
        <v>50.4</v>
      </c>
      <c r="Q75" s="5">
        <v>417.6</v>
      </c>
      <c r="R75" s="5">
        <v>0.72</v>
      </c>
      <c r="S75" s="5">
        <v>0.06</v>
      </c>
      <c r="T75" s="8">
        <v>63</v>
      </c>
    </row>
    <row r="76" spans="2:20" ht="21" customHeight="1" thickBot="1">
      <c r="B76" s="330"/>
      <c r="C76" s="261" t="s">
        <v>32</v>
      </c>
      <c r="D76" s="232">
        <f>SUM(D72:D75)</f>
        <v>356</v>
      </c>
      <c r="E76" s="246">
        <f t="shared" ref="E76:S76" si="15">SUM(E72:E75)</f>
        <v>9.5</v>
      </c>
      <c r="F76" s="246">
        <f t="shared" si="15"/>
        <v>7.7</v>
      </c>
      <c r="G76" s="230">
        <f t="shared" si="15"/>
        <v>51</v>
      </c>
      <c r="H76" s="133">
        <f t="shared" si="15"/>
        <v>318.2</v>
      </c>
      <c r="I76" s="133">
        <f t="shared" si="15"/>
        <v>0.1295</v>
      </c>
      <c r="J76" s="133">
        <f t="shared" si="15"/>
        <v>0.41800000000000004</v>
      </c>
      <c r="K76" s="133">
        <f t="shared" si="15"/>
        <v>9.4E-2</v>
      </c>
      <c r="L76" s="133">
        <f t="shared" si="15"/>
        <v>74.5</v>
      </c>
      <c r="M76" s="133">
        <f t="shared" si="15"/>
        <v>13.64</v>
      </c>
      <c r="N76" s="133">
        <f t="shared" si="15"/>
        <v>255.67499999999998</v>
      </c>
      <c r="O76" s="133">
        <f t="shared" si="15"/>
        <v>242.39</v>
      </c>
      <c r="P76" s="133">
        <f t="shared" si="15"/>
        <v>81.95</v>
      </c>
      <c r="Q76" s="133">
        <f t="shared" si="15"/>
        <v>758.28</v>
      </c>
      <c r="R76" s="133">
        <f t="shared" si="15"/>
        <v>1.39</v>
      </c>
      <c r="S76" s="133">
        <f t="shared" si="15"/>
        <v>18.95</v>
      </c>
      <c r="T76" s="52"/>
    </row>
    <row r="77" spans="2:20" ht="18" customHeight="1" thickBot="1">
      <c r="B77" s="263"/>
      <c r="C77" s="264" t="s">
        <v>33</v>
      </c>
      <c r="D77" s="355">
        <v>1876</v>
      </c>
      <c r="E77" s="299">
        <f>SUM(E64,E71,E76,)</f>
        <v>74.06</v>
      </c>
      <c r="F77" s="299">
        <f>SUM(F64,F71,F76,)</f>
        <v>69.490000000000009</v>
      </c>
      <c r="G77" s="317">
        <f>SUM(G64,G71,G76,)</f>
        <v>238.67000000000002</v>
      </c>
      <c r="H77" s="126">
        <f>SUM(H64,H71,H76,)</f>
        <v>1881.9</v>
      </c>
      <c r="I77" s="126">
        <f t="shared" ref="I77:R77" si="16">SUM(I64,I71,I76,)</f>
        <v>0.87000000000000011</v>
      </c>
      <c r="J77" s="126">
        <f t="shared" si="16"/>
        <v>1.159</v>
      </c>
      <c r="K77" s="126">
        <f t="shared" si="16"/>
        <v>4.7869999999999999</v>
      </c>
      <c r="L77" s="126">
        <f t="shared" si="16"/>
        <v>850</v>
      </c>
      <c r="M77" s="126">
        <f t="shared" si="16"/>
        <v>148</v>
      </c>
      <c r="N77" s="126">
        <f t="shared" si="16"/>
        <v>776.12299999999993</v>
      </c>
      <c r="O77" s="126">
        <f t="shared" si="16"/>
        <v>1197.3600000000001</v>
      </c>
      <c r="P77" s="126">
        <f t="shared" si="16"/>
        <v>386.02</v>
      </c>
      <c r="Q77" s="126">
        <f t="shared" si="16"/>
        <v>3309.0940000000001</v>
      </c>
      <c r="R77" s="126">
        <f t="shared" si="16"/>
        <v>13.38</v>
      </c>
      <c r="S77" s="126">
        <f>SUM(S64,S71,S76,)/1000</f>
        <v>0.171713</v>
      </c>
      <c r="T77" s="18"/>
    </row>
    <row r="78" spans="2:20" ht="17.25" customHeight="1" thickBot="1">
      <c r="B78" s="284"/>
      <c r="C78" s="338" t="s">
        <v>34</v>
      </c>
      <c r="D78" s="301"/>
      <c r="E78" s="269">
        <f>E77*100/90</f>
        <v>82.288888888888891</v>
      </c>
      <c r="F78" s="302">
        <f>F77*100/92</f>
        <v>75.532608695652186</v>
      </c>
      <c r="G78" s="302">
        <f>G77*100/383</f>
        <v>62.315926892950394</v>
      </c>
      <c r="H78" s="129">
        <f>H77*100/2720</f>
        <v>69.1875</v>
      </c>
      <c r="I78" s="135">
        <f>I77*100/1.4</f>
        <v>62.14285714285716</v>
      </c>
      <c r="J78" s="151">
        <f>J77*100/1.6</f>
        <v>72.4375</v>
      </c>
      <c r="K78" s="129">
        <f>K77*100/10</f>
        <v>47.87</v>
      </c>
      <c r="L78" s="151">
        <f>L77*100/700</f>
        <v>121.42857142857143</v>
      </c>
      <c r="M78" s="129">
        <f>M77*100/70</f>
        <v>211.42857142857142</v>
      </c>
      <c r="N78" s="151">
        <f>N77*100/1200</f>
        <v>64.676916666666656</v>
      </c>
      <c r="O78" s="129">
        <f>O77*100/1200</f>
        <v>99.780000000000015</v>
      </c>
      <c r="P78" s="151">
        <f>P77*100/300</f>
        <v>128.67333333333335</v>
      </c>
      <c r="Q78" s="129">
        <f>Q77*100/1200</f>
        <v>275.75783333333334</v>
      </c>
      <c r="R78" s="141">
        <f>R77*100/18</f>
        <v>74.333333333333329</v>
      </c>
      <c r="S78" s="135">
        <f>S77*100/0.1</f>
        <v>171.71300000000002</v>
      </c>
      <c r="T78" s="18"/>
    </row>
    <row r="79" spans="2:20">
      <c r="B79" s="241"/>
      <c r="C79" s="206"/>
      <c r="D79" s="241"/>
      <c r="E79" s="241"/>
      <c r="F79" s="241"/>
      <c r="G79" s="24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8"/>
    </row>
    <row r="80" spans="2:20" ht="15.75" thickBot="1">
      <c r="B80" s="241"/>
      <c r="C80" s="274"/>
      <c r="D80" s="318"/>
      <c r="E80" s="318"/>
      <c r="F80" s="318"/>
      <c r="G80" s="318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18"/>
    </row>
    <row r="81" spans="2:20" ht="15" customHeight="1" thickBot="1">
      <c r="B81" s="976" t="s">
        <v>1</v>
      </c>
      <c r="C81" s="976" t="s">
        <v>2</v>
      </c>
      <c r="D81" s="976" t="s">
        <v>212</v>
      </c>
      <c r="E81" s="962" t="s">
        <v>199</v>
      </c>
      <c r="F81" s="963"/>
      <c r="G81" s="964"/>
      <c r="H81" s="971" t="s">
        <v>211</v>
      </c>
      <c r="I81" s="989" t="s">
        <v>200</v>
      </c>
      <c r="J81" s="990"/>
      <c r="K81" s="990"/>
      <c r="L81" s="990"/>
      <c r="M81" s="991"/>
      <c r="N81" s="989" t="s">
        <v>205</v>
      </c>
      <c r="O81" s="990"/>
      <c r="P81" s="990"/>
      <c r="Q81" s="990"/>
      <c r="R81" s="990"/>
      <c r="S81" s="991"/>
      <c r="T81" s="971" t="s">
        <v>3</v>
      </c>
    </row>
    <row r="82" spans="2:20" ht="29.25" thickBot="1">
      <c r="B82" s="977"/>
      <c r="C82" s="977"/>
      <c r="D82" s="977"/>
      <c r="E82" s="209" t="s">
        <v>4</v>
      </c>
      <c r="F82" s="209" t="s">
        <v>5</v>
      </c>
      <c r="G82" s="209" t="s">
        <v>6</v>
      </c>
      <c r="H82" s="972"/>
      <c r="I82" s="75" t="s">
        <v>201</v>
      </c>
      <c r="J82" s="75" t="s">
        <v>202</v>
      </c>
      <c r="K82" s="75" t="s">
        <v>226</v>
      </c>
      <c r="L82" s="75" t="s">
        <v>203</v>
      </c>
      <c r="M82" s="75" t="s">
        <v>204</v>
      </c>
      <c r="N82" s="75" t="s">
        <v>206</v>
      </c>
      <c r="O82" s="75" t="s">
        <v>207</v>
      </c>
      <c r="P82" s="75" t="s">
        <v>209</v>
      </c>
      <c r="Q82" s="75" t="s">
        <v>210</v>
      </c>
      <c r="R82" s="75" t="s">
        <v>208</v>
      </c>
      <c r="S82" s="75" t="s">
        <v>213</v>
      </c>
      <c r="T82" s="972"/>
    </row>
    <row r="83" spans="2:20" ht="19.5" customHeight="1">
      <c r="B83" s="210"/>
      <c r="C83" s="211" t="s">
        <v>7</v>
      </c>
      <c r="D83" s="992"/>
      <c r="E83" s="992"/>
      <c r="F83" s="992"/>
      <c r="G83" s="992"/>
      <c r="H83" s="994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3"/>
    </row>
    <row r="84" spans="2:20" ht="15.75" thickBot="1">
      <c r="B84" s="212"/>
      <c r="C84" s="275" t="s">
        <v>63</v>
      </c>
      <c r="D84" s="998"/>
      <c r="E84" s="998"/>
      <c r="F84" s="998"/>
      <c r="G84" s="998"/>
      <c r="H84" s="9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74"/>
    </row>
    <row r="85" spans="2:20" ht="16.5" thickBot="1">
      <c r="B85" s="319"/>
      <c r="C85" s="215" t="s">
        <v>193</v>
      </c>
      <c r="D85" s="320" t="s">
        <v>65</v>
      </c>
      <c r="E85" s="222">
        <v>3.14</v>
      </c>
      <c r="F85" s="222">
        <v>7.52</v>
      </c>
      <c r="G85" s="216">
        <v>19.78</v>
      </c>
      <c r="H85" s="3">
        <v>150.97</v>
      </c>
      <c r="I85" s="180">
        <v>6.5000000000000002E-2</v>
      </c>
      <c r="J85" s="180">
        <v>3.2000000000000001E-2</v>
      </c>
      <c r="K85" s="188">
        <v>0.13</v>
      </c>
      <c r="L85" s="183">
        <v>45</v>
      </c>
      <c r="M85" s="181"/>
      <c r="N85" s="183">
        <v>11.2</v>
      </c>
      <c r="O85" s="181">
        <v>37</v>
      </c>
      <c r="P85" s="183">
        <v>13.2</v>
      </c>
      <c r="Q85" s="181">
        <v>55.4</v>
      </c>
      <c r="R85" s="183">
        <v>0.82</v>
      </c>
      <c r="S85" s="182">
        <v>15.44</v>
      </c>
      <c r="T85" s="58">
        <v>1</v>
      </c>
    </row>
    <row r="86" spans="2:20" ht="15.75" customHeight="1" thickBot="1">
      <c r="B86" s="238" t="s">
        <v>54</v>
      </c>
      <c r="C86" s="221" t="s">
        <v>66</v>
      </c>
      <c r="D86" s="258" t="s">
        <v>184</v>
      </c>
      <c r="E86" s="321">
        <v>22.8</v>
      </c>
      <c r="F86" s="322">
        <v>17.850000000000001</v>
      </c>
      <c r="G86" s="322">
        <v>45.15</v>
      </c>
      <c r="H86" s="101">
        <v>432.5</v>
      </c>
      <c r="I86" s="187">
        <v>8.1000000000000003E-2</v>
      </c>
      <c r="J86" s="187">
        <v>0.33</v>
      </c>
      <c r="K86" s="188">
        <v>0.38</v>
      </c>
      <c r="L86" s="189">
        <v>50.64</v>
      </c>
      <c r="M86" s="188">
        <v>0.29499999999999998</v>
      </c>
      <c r="N86" s="189">
        <v>323.10000000000002</v>
      </c>
      <c r="O86" s="188">
        <v>341.93</v>
      </c>
      <c r="P86" s="189">
        <v>45.25</v>
      </c>
      <c r="Q86" s="188">
        <v>394.67</v>
      </c>
      <c r="R86" s="190">
        <v>1.19</v>
      </c>
      <c r="S86" s="190">
        <v>13.22</v>
      </c>
      <c r="T86" s="8">
        <v>38</v>
      </c>
    </row>
    <row r="87" spans="2:20" ht="15.75" thickBot="1">
      <c r="B87" s="238"/>
      <c r="C87" s="221" t="s">
        <v>68</v>
      </c>
      <c r="D87" s="217">
        <v>200</v>
      </c>
      <c r="E87" s="222">
        <v>2.5</v>
      </c>
      <c r="F87" s="216">
        <v>2.2000000000000002</v>
      </c>
      <c r="G87" s="228">
        <v>10</v>
      </c>
      <c r="H87" s="5">
        <v>70</v>
      </c>
      <c r="I87" s="5">
        <v>0.01</v>
      </c>
      <c r="J87" s="5">
        <v>7.0000000000000007E-2</v>
      </c>
      <c r="K87" s="5"/>
      <c r="L87" s="5">
        <v>6.9</v>
      </c>
      <c r="M87" s="5">
        <v>0.3</v>
      </c>
      <c r="N87" s="5">
        <v>57.3</v>
      </c>
      <c r="O87" s="5">
        <v>46.3</v>
      </c>
      <c r="P87" s="5">
        <v>9.9</v>
      </c>
      <c r="Q87" s="5">
        <v>81.3</v>
      </c>
      <c r="R87" s="5">
        <v>0.8</v>
      </c>
      <c r="S87" s="5">
        <v>4.5</v>
      </c>
      <c r="T87" s="8">
        <v>74</v>
      </c>
    </row>
    <row r="88" spans="2:20" ht="15.75" thickBot="1">
      <c r="B88" s="238"/>
      <c r="C88" s="227" t="s">
        <v>69</v>
      </c>
      <c r="D88" s="251">
        <v>150</v>
      </c>
      <c r="E88" s="248">
        <v>0.6</v>
      </c>
      <c r="F88" s="248">
        <v>0.45</v>
      </c>
      <c r="G88" s="248">
        <v>15.54</v>
      </c>
      <c r="H88" s="29">
        <v>70.5</v>
      </c>
      <c r="I88" s="29">
        <v>0.03</v>
      </c>
      <c r="J88" s="29">
        <v>4.4999999999999998E-2</v>
      </c>
      <c r="K88" s="29"/>
      <c r="L88" s="29">
        <v>3</v>
      </c>
      <c r="M88" s="29">
        <v>7.5</v>
      </c>
      <c r="N88" s="29">
        <v>28.5</v>
      </c>
      <c r="O88" s="29">
        <v>24</v>
      </c>
      <c r="P88" s="29">
        <v>18</v>
      </c>
      <c r="Q88" s="29">
        <v>232.5</v>
      </c>
      <c r="R88" s="29">
        <v>3.45</v>
      </c>
      <c r="S88" s="29">
        <v>1.5</v>
      </c>
      <c r="T88" s="20">
        <v>63</v>
      </c>
    </row>
    <row r="89" spans="2:20" ht="24" customHeight="1" thickBot="1">
      <c r="B89" s="230" t="s">
        <v>17</v>
      </c>
      <c r="C89" s="231" t="s">
        <v>18</v>
      </c>
      <c r="D89" s="232">
        <v>600</v>
      </c>
      <c r="E89" s="247">
        <f>SUM(E85:E88)</f>
        <v>29.040000000000003</v>
      </c>
      <c r="F89" s="247">
        <f>SUM(F85:F88)</f>
        <v>28.02</v>
      </c>
      <c r="G89" s="247">
        <f>SUM(G85:G88)</f>
        <v>90.47</v>
      </c>
      <c r="H89" s="138">
        <f>SUM(H85:H88)</f>
        <v>723.97</v>
      </c>
      <c r="I89" s="133">
        <f t="shared" ref="I89:S89" si="17">SUM(I85:I88)</f>
        <v>0.18600000000000003</v>
      </c>
      <c r="J89" s="120">
        <f t="shared" si="17"/>
        <v>0.47699999999999998</v>
      </c>
      <c r="K89" s="120">
        <f t="shared" si="17"/>
        <v>0.51</v>
      </c>
      <c r="L89" s="120">
        <f t="shared" si="17"/>
        <v>105.54</v>
      </c>
      <c r="M89" s="120">
        <f t="shared" si="17"/>
        <v>8.0950000000000006</v>
      </c>
      <c r="N89" s="120">
        <f t="shared" si="17"/>
        <v>420.1</v>
      </c>
      <c r="O89" s="120">
        <f t="shared" si="17"/>
        <v>449.23</v>
      </c>
      <c r="P89" s="120">
        <f t="shared" si="17"/>
        <v>86.350000000000009</v>
      </c>
      <c r="Q89" s="120">
        <f t="shared" si="17"/>
        <v>763.87</v>
      </c>
      <c r="R89" s="120">
        <f t="shared" si="17"/>
        <v>6.26</v>
      </c>
      <c r="S89" s="120">
        <f t="shared" si="17"/>
        <v>34.659999999999997</v>
      </c>
      <c r="T89" s="27"/>
    </row>
    <row r="90" spans="2:20" ht="16.5" thickBot="1">
      <c r="B90" s="220"/>
      <c r="C90" s="234" t="s">
        <v>70</v>
      </c>
      <c r="D90" s="248" t="s">
        <v>71</v>
      </c>
      <c r="E90" s="289">
        <v>0.95</v>
      </c>
      <c r="F90" s="289">
        <v>0.15</v>
      </c>
      <c r="G90" s="289">
        <v>3.15</v>
      </c>
      <c r="H90" s="85">
        <v>18.3</v>
      </c>
      <c r="I90" s="187">
        <v>4.4999999999999998E-2</v>
      </c>
      <c r="J90" s="188">
        <v>0.04</v>
      </c>
      <c r="K90" s="189"/>
      <c r="L90" s="188">
        <v>71.650000000000006</v>
      </c>
      <c r="M90" s="189">
        <v>125</v>
      </c>
      <c r="N90" s="188">
        <v>18.5</v>
      </c>
      <c r="O90" s="189">
        <v>34</v>
      </c>
      <c r="P90" s="188">
        <v>17</v>
      </c>
      <c r="Q90" s="189">
        <v>215.5</v>
      </c>
      <c r="R90" s="188">
        <v>0.75</v>
      </c>
      <c r="S90" s="190">
        <v>3.85</v>
      </c>
      <c r="T90" s="8">
        <v>17</v>
      </c>
    </row>
    <row r="91" spans="2:20" ht="16.5" thickBot="1">
      <c r="B91" s="220"/>
      <c r="C91" s="221" t="s">
        <v>72</v>
      </c>
      <c r="D91" s="222" t="s">
        <v>185</v>
      </c>
      <c r="E91" s="224">
        <v>8.82</v>
      </c>
      <c r="F91" s="225">
        <v>10.58</v>
      </c>
      <c r="G91" s="225">
        <v>10.91</v>
      </c>
      <c r="H91" s="100">
        <v>174.2</v>
      </c>
      <c r="I91" s="187">
        <v>0.11</v>
      </c>
      <c r="J91" s="187">
        <v>6.0999999999999999E-2</v>
      </c>
      <c r="K91" s="188">
        <v>0.1</v>
      </c>
      <c r="L91" s="189">
        <v>93.9</v>
      </c>
      <c r="M91" s="188">
        <v>6.51</v>
      </c>
      <c r="N91" s="189">
        <v>40.46</v>
      </c>
      <c r="O91" s="188">
        <v>83.08</v>
      </c>
      <c r="P91" s="189">
        <v>23.75</v>
      </c>
      <c r="Q91" s="188">
        <v>226.93</v>
      </c>
      <c r="R91" s="190">
        <v>0.89</v>
      </c>
      <c r="S91" s="190">
        <v>4.07</v>
      </c>
      <c r="T91" s="34">
        <v>22</v>
      </c>
    </row>
    <row r="92" spans="2:20" ht="14.25" customHeight="1" thickBot="1">
      <c r="B92" s="223" t="s">
        <v>22</v>
      </c>
      <c r="C92" s="227" t="s">
        <v>74</v>
      </c>
      <c r="D92" s="222">
        <v>120</v>
      </c>
      <c r="E92" s="222">
        <v>13.56</v>
      </c>
      <c r="F92" s="216">
        <v>8.9</v>
      </c>
      <c r="G92" s="228">
        <v>4.7</v>
      </c>
      <c r="H92" s="3">
        <v>153.19999999999999</v>
      </c>
      <c r="I92" s="187">
        <v>0.12</v>
      </c>
      <c r="J92" s="188">
        <v>0.09</v>
      </c>
      <c r="K92" s="189">
        <v>0.25</v>
      </c>
      <c r="L92" s="188">
        <v>193.42</v>
      </c>
      <c r="M92" s="189">
        <v>0.55000000000000004</v>
      </c>
      <c r="N92" s="188">
        <v>93.18</v>
      </c>
      <c r="O92" s="189">
        <v>194.36</v>
      </c>
      <c r="P92" s="188">
        <v>42.5</v>
      </c>
      <c r="Q92" s="189">
        <v>292.72000000000003</v>
      </c>
      <c r="R92" s="188">
        <v>0.77</v>
      </c>
      <c r="S92" s="190">
        <v>31.9</v>
      </c>
      <c r="T92" s="34">
        <v>42</v>
      </c>
    </row>
    <row r="93" spans="2:20" ht="16.5" thickBot="1">
      <c r="B93" s="223"/>
      <c r="C93" s="221" t="s">
        <v>75</v>
      </c>
      <c r="D93" s="408">
        <v>200</v>
      </c>
      <c r="E93" s="409">
        <v>4.1500000000000004</v>
      </c>
      <c r="F93" s="410">
        <v>6.8</v>
      </c>
      <c r="G93" s="410">
        <v>24.76</v>
      </c>
      <c r="H93" s="170">
        <v>177</v>
      </c>
      <c r="I93" s="83">
        <v>0.16</v>
      </c>
      <c r="J93" s="37">
        <v>0.15</v>
      </c>
      <c r="K93" s="37">
        <v>0.14000000000000001</v>
      </c>
      <c r="L93" s="37">
        <v>42.8</v>
      </c>
      <c r="M93" s="37">
        <v>13.6</v>
      </c>
      <c r="N93" s="37">
        <v>52</v>
      </c>
      <c r="O93" s="37">
        <v>112</v>
      </c>
      <c r="P93" s="37">
        <v>37.299999999999997</v>
      </c>
      <c r="Q93" s="37">
        <v>832</v>
      </c>
      <c r="R93" s="37">
        <v>1.33</v>
      </c>
      <c r="S93" s="37">
        <v>11.3</v>
      </c>
      <c r="T93" s="34">
        <v>60</v>
      </c>
    </row>
    <row r="94" spans="2:20" ht="16.5" thickBot="1">
      <c r="B94" s="970"/>
      <c r="C94" s="227" t="s">
        <v>76</v>
      </c>
      <c r="D94" s="311">
        <v>200</v>
      </c>
      <c r="E94" s="325">
        <v>0.46</v>
      </c>
      <c r="F94" s="325">
        <v>0.15</v>
      </c>
      <c r="G94" s="325">
        <v>21.1</v>
      </c>
      <c r="H94" s="102">
        <v>93</v>
      </c>
      <c r="I94" s="187">
        <v>0.06</v>
      </c>
      <c r="J94" s="188">
        <v>6.8000000000000005E-2</v>
      </c>
      <c r="K94" s="189">
        <v>1.68</v>
      </c>
      <c r="L94" s="188">
        <v>0.13</v>
      </c>
      <c r="M94" s="189">
        <v>20</v>
      </c>
      <c r="N94" s="188">
        <v>36</v>
      </c>
      <c r="O94" s="189"/>
      <c r="P94" s="188"/>
      <c r="Q94" s="189"/>
      <c r="R94" s="188"/>
      <c r="S94" s="190"/>
      <c r="T94" s="34">
        <v>83</v>
      </c>
    </row>
    <row r="95" spans="2:20" ht="15.75" thickBot="1">
      <c r="B95" s="970"/>
      <c r="C95" s="221" t="s">
        <v>25</v>
      </c>
      <c r="D95" s="228">
        <v>80</v>
      </c>
      <c r="E95" s="216">
        <v>6.4</v>
      </c>
      <c r="F95" s="217">
        <v>0.8</v>
      </c>
      <c r="G95" s="216">
        <v>36.799999999999997</v>
      </c>
      <c r="H95" s="3">
        <v>180</v>
      </c>
      <c r="I95" s="2">
        <v>8.7999999999999995E-2</v>
      </c>
      <c r="J95" s="5">
        <v>2.4E-2</v>
      </c>
      <c r="K95" s="5"/>
      <c r="L95" s="5"/>
      <c r="M95" s="5"/>
      <c r="N95" s="5">
        <v>16</v>
      </c>
      <c r="O95" s="5">
        <v>52</v>
      </c>
      <c r="P95" s="5">
        <v>11.2</v>
      </c>
      <c r="Q95" s="3">
        <v>74.400000000000006</v>
      </c>
      <c r="R95" s="2">
        <v>0.88</v>
      </c>
      <c r="S95" s="5">
        <v>30.88</v>
      </c>
      <c r="T95" s="8">
        <v>89</v>
      </c>
    </row>
    <row r="96" spans="2:20" ht="15.75" thickBot="1">
      <c r="B96" s="970"/>
      <c r="C96" s="227" t="s">
        <v>16</v>
      </c>
      <c r="D96" s="222">
        <v>40</v>
      </c>
      <c r="E96" s="222">
        <v>2.66</v>
      </c>
      <c r="F96" s="216">
        <v>0.48</v>
      </c>
      <c r="G96" s="228">
        <v>21.2</v>
      </c>
      <c r="H96" s="5">
        <v>99.6</v>
      </c>
      <c r="I96" s="35">
        <v>6.8000000000000005E-2</v>
      </c>
      <c r="J96" s="35">
        <v>3.2000000000000001E-2</v>
      </c>
      <c r="K96" s="35"/>
      <c r="L96" s="35"/>
      <c r="M96" s="35"/>
      <c r="N96" s="35">
        <v>11.6</v>
      </c>
      <c r="O96" s="35">
        <v>60</v>
      </c>
      <c r="P96" s="35">
        <v>18.8</v>
      </c>
      <c r="Q96" s="35">
        <v>94</v>
      </c>
      <c r="R96" s="35">
        <v>1.56</v>
      </c>
      <c r="S96" s="35">
        <v>20.399999999999999</v>
      </c>
      <c r="T96" s="20">
        <v>90</v>
      </c>
    </row>
    <row r="97" spans="2:20" ht="20.45" customHeight="1" thickBot="1">
      <c r="B97" s="198"/>
      <c r="C97" s="231" t="s">
        <v>26</v>
      </c>
      <c r="D97" s="326">
        <v>1045</v>
      </c>
      <c r="E97" s="327">
        <f>SUM(SUM(E90:E96))</f>
        <v>37</v>
      </c>
      <c r="F97" s="328">
        <f>SUM(SUM(F90:F96))</f>
        <v>27.860000000000003</v>
      </c>
      <c r="G97" s="329">
        <f>SUM(SUM(G90:G96))</f>
        <v>122.62</v>
      </c>
      <c r="H97" s="124">
        <f>SUM(SUM(H90:H96))</f>
        <v>895.30000000000007</v>
      </c>
      <c r="I97" s="122">
        <f t="shared" ref="I97:S97" si="18">SUM(SUM(I90:I96))</f>
        <v>0.65100000000000002</v>
      </c>
      <c r="J97" s="122">
        <f t="shared" si="18"/>
        <v>0.46499999999999997</v>
      </c>
      <c r="K97" s="122">
        <f t="shared" si="18"/>
        <v>2.17</v>
      </c>
      <c r="L97" s="122">
        <f t="shared" si="18"/>
        <v>401.90000000000003</v>
      </c>
      <c r="M97" s="122">
        <f t="shared" si="18"/>
        <v>165.66</v>
      </c>
      <c r="N97" s="122">
        <f t="shared" si="18"/>
        <v>267.74</v>
      </c>
      <c r="O97" s="122">
        <f t="shared" si="18"/>
        <v>535.44000000000005</v>
      </c>
      <c r="P97" s="122">
        <f t="shared" si="18"/>
        <v>150.55000000000001</v>
      </c>
      <c r="Q97" s="122">
        <f t="shared" si="18"/>
        <v>1735.5500000000002</v>
      </c>
      <c r="R97" s="122">
        <f t="shared" si="18"/>
        <v>6.18</v>
      </c>
      <c r="S97" s="123">
        <f t="shared" si="18"/>
        <v>102.4</v>
      </c>
      <c r="T97" s="34"/>
    </row>
    <row r="98" spans="2:20" ht="16.5" thickBot="1">
      <c r="B98" s="220"/>
      <c r="C98" s="206" t="s">
        <v>77</v>
      </c>
      <c r="D98" s="222">
        <v>50</v>
      </c>
      <c r="E98" s="306">
        <v>4</v>
      </c>
      <c r="F98" s="306">
        <v>1.8</v>
      </c>
      <c r="G98" s="356">
        <v>23</v>
      </c>
      <c r="H98" s="32">
        <v>124</v>
      </c>
      <c r="I98" s="187">
        <v>4.1000000000000002E-2</v>
      </c>
      <c r="J98" s="188">
        <v>0.02</v>
      </c>
      <c r="K98" s="189">
        <v>5.8000000000000003E-2</v>
      </c>
      <c r="L98" s="188">
        <v>3.58</v>
      </c>
      <c r="M98" s="189"/>
      <c r="N98" s="188">
        <v>7.46</v>
      </c>
      <c r="O98" s="189">
        <v>38.39</v>
      </c>
      <c r="P98" s="188">
        <v>9.09</v>
      </c>
      <c r="Q98" s="189">
        <v>43.192</v>
      </c>
      <c r="R98" s="188">
        <v>0.45700000000000002</v>
      </c>
      <c r="S98" s="190">
        <v>0.9</v>
      </c>
      <c r="T98" s="34">
        <v>92</v>
      </c>
    </row>
    <row r="99" spans="2:20" ht="15" customHeight="1" thickBot="1">
      <c r="B99" s="223" t="s">
        <v>61</v>
      </c>
      <c r="C99" s="221" t="s">
        <v>49</v>
      </c>
      <c r="D99" s="222" t="s">
        <v>12</v>
      </c>
      <c r="E99" s="235">
        <v>0.1</v>
      </c>
      <c r="F99" s="226">
        <v>0</v>
      </c>
      <c r="G99" s="226">
        <v>9</v>
      </c>
      <c r="H99" s="7">
        <v>36</v>
      </c>
      <c r="I99" s="95"/>
      <c r="J99" s="95">
        <v>0.01</v>
      </c>
      <c r="K99" s="95"/>
      <c r="L99" s="95">
        <v>0.3</v>
      </c>
      <c r="M99" s="95">
        <v>0.04</v>
      </c>
      <c r="N99" s="95">
        <v>4.5</v>
      </c>
      <c r="O99" s="95">
        <v>7.2</v>
      </c>
      <c r="P99" s="95">
        <v>3.8</v>
      </c>
      <c r="Q99" s="95">
        <v>20.8</v>
      </c>
      <c r="R99" s="94">
        <v>0.7</v>
      </c>
      <c r="S99" s="103"/>
      <c r="T99" s="78">
        <v>71</v>
      </c>
    </row>
    <row r="100" spans="2:20" ht="15.75" thickBot="1">
      <c r="B100" s="223"/>
      <c r="C100" s="221" t="s">
        <v>50</v>
      </c>
      <c r="D100" s="222">
        <v>200</v>
      </c>
      <c r="E100" s="222">
        <v>1</v>
      </c>
      <c r="F100" s="216">
        <v>0.2</v>
      </c>
      <c r="G100" s="228">
        <v>23.5</v>
      </c>
      <c r="H100" s="5">
        <v>100</v>
      </c>
      <c r="I100" s="5">
        <v>0.04</v>
      </c>
      <c r="J100" s="5">
        <v>0.08</v>
      </c>
      <c r="K100" s="5"/>
      <c r="L100" s="5">
        <v>100</v>
      </c>
      <c r="M100" s="5">
        <v>12</v>
      </c>
      <c r="N100" s="5">
        <v>10</v>
      </c>
      <c r="O100" s="5">
        <v>30</v>
      </c>
      <c r="P100" s="5">
        <v>24</v>
      </c>
      <c r="Q100" s="5">
        <v>240</v>
      </c>
      <c r="R100" s="2">
        <v>1.5</v>
      </c>
      <c r="S100" s="3"/>
      <c r="T100" s="8">
        <v>79</v>
      </c>
    </row>
    <row r="101" spans="2:20" ht="20.45" customHeight="1" thickBot="1">
      <c r="B101" s="260"/>
      <c r="C101" s="261" t="s">
        <v>32</v>
      </c>
      <c r="D101" s="297">
        <v>450</v>
      </c>
      <c r="E101" s="298">
        <f>SUM(E98:E100)</f>
        <v>5.0999999999999996</v>
      </c>
      <c r="F101" s="298">
        <f>SUM(F98:F100)</f>
        <v>2</v>
      </c>
      <c r="G101" s="298">
        <f>SUM(G98:G100)</f>
        <v>55.5</v>
      </c>
      <c r="H101" s="125">
        <f>SUM(H98:H100)</f>
        <v>260</v>
      </c>
      <c r="I101" s="125">
        <f t="shared" ref="I101:S101" si="19">SUM(I98:I100)</f>
        <v>8.1000000000000003E-2</v>
      </c>
      <c r="J101" s="125">
        <f t="shared" si="19"/>
        <v>0.11</v>
      </c>
      <c r="K101" s="125">
        <f t="shared" si="19"/>
        <v>5.8000000000000003E-2</v>
      </c>
      <c r="L101" s="125">
        <f t="shared" si="19"/>
        <v>103.88</v>
      </c>
      <c r="M101" s="125">
        <f t="shared" si="19"/>
        <v>12.04</v>
      </c>
      <c r="N101" s="125">
        <f t="shared" si="19"/>
        <v>21.96</v>
      </c>
      <c r="O101" s="125">
        <f t="shared" si="19"/>
        <v>75.59</v>
      </c>
      <c r="P101" s="125">
        <f t="shared" si="19"/>
        <v>36.89</v>
      </c>
      <c r="Q101" s="125">
        <f t="shared" si="19"/>
        <v>303.99200000000002</v>
      </c>
      <c r="R101" s="125">
        <f t="shared" si="19"/>
        <v>2.657</v>
      </c>
      <c r="S101" s="131">
        <f t="shared" si="19"/>
        <v>0.9</v>
      </c>
      <c r="T101" s="52"/>
    </row>
    <row r="102" spans="2:20" ht="20.45" customHeight="1" thickBot="1">
      <c r="B102" s="263"/>
      <c r="C102" s="264" t="s">
        <v>33</v>
      </c>
      <c r="D102" s="355">
        <v>2095</v>
      </c>
      <c r="E102" s="299">
        <f>SUM(E89,E97,E101,)</f>
        <v>71.14</v>
      </c>
      <c r="F102" s="299">
        <f>SUM(F89,F97,F101,)</f>
        <v>57.88</v>
      </c>
      <c r="G102" s="299">
        <f>SUM(G89,G97,G101,)</f>
        <v>268.59000000000003</v>
      </c>
      <c r="H102" s="126">
        <f>SUM(H89,H97,H101,)</f>
        <v>1879.27</v>
      </c>
      <c r="I102" s="126">
        <f t="shared" ref="I102:R102" si="20">SUM(I89,I97,I101,)</f>
        <v>0.91800000000000004</v>
      </c>
      <c r="J102" s="126">
        <f t="shared" si="20"/>
        <v>1.052</v>
      </c>
      <c r="K102" s="126">
        <f t="shared" si="20"/>
        <v>2.7379999999999995</v>
      </c>
      <c r="L102" s="126">
        <f t="shared" si="20"/>
        <v>611.32000000000005</v>
      </c>
      <c r="M102" s="126">
        <f t="shared" si="20"/>
        <v>185.79499999999999</v>
      </c>
      <c r="N102" s="126">
        <f t="shared" si="20"/>
        <v>709.80000000000007</v>
      </c>
      <c r="O102" s="126">
        <f t="shared" si="20"/>
        <v>1060.26</v>
      </c>
      <c r="P102" s="126">
        <f t="shared" si="20"/>
        <v>273.79000000000002</v>
      </c>
      <c r="Q102" s="126">
        <f t="shared" si="20"/>
        <v>2803.4120000000003</v>
      </c>
      <c r="R102" s="126">
        <f t="shared" si="20"/>
        <v>15.097</v>
      </c>
      <c r="S102" s="126">
        <f>SUM(S89,S97,S101,)/1000</f>
        <v>0.13796</v>
      </c>
      <c r="T102" s="18"/>
    </row>
    <row r="103" spans="2:20" ht="20.25" customHeight="1" thickBot="1">
      <c r="B103" s="284"/>
      <c r="C103" s="338" t="s">
        <v>34</v>
      </c>
      <c r="D103" s="232"/>
      <c r="E103" s="269">
        <f>E102*100/90</f>
        <v>79.044444444444451</v>
      </c>
      <c r="F103" s="302">
        <f>F102*100/92</f>
        <v>62.913043478260867</v>
      </c>
      <c r="G103" s="302">
        <f>G102*100/383</f>
        <v>70.127937336814625</v>
      </c>
      <c r="H103" s="129">
        <f>H102*100/2720</f>
        <v>69.090808823529414</v>
      </c>
      <c r="I103" s="135">
        <f>I102*100/1.4</f>
        <v>65.571428571428569</v>
      </c>
      <c r="J103" s="151">
        <f>J102*100/1.6</f>
        <v>65.75</v>
      </c>
      <c r="K103" s="129">
        <f>K102*100/10</f>
        <v>27.379999999999995</v>
      </c>
      <c r="L103" s="151">
        <f>L102*100/700</f>
        <v>87.331428571428589</v>
      </c>
      <c r="M103" s="129">
        <f>M102*100/70</f>
        <v>265.42142857142858</v>
      </c>
      <c r="N103" s="151">
        <f>N102*100/1200</f>
        <v>59.15</v>
      </c>
      <c r="O103" s="129">
        <f>O102*100/1200</f>
        <v>88.355000000000004</v>
      </c>
      <c r="P103" s="151">
        <f>P102*100/300</f>
        <v>91.26333333333335</v>
      </c>
      <c r="Q103" s="129">
        <f>Q102*100/1200</f>
        <v>233.61766666666668</v>
      </c>
      <c r="R103" s="141">
        <f>R102*100/18</f>
        <v>83.87222222222222</v>
      </c>
      <c r="S103" s="135">
        <f>S102*100/0.1</f>
        <v>137.95999999999998</v>
      </c>
      <c r="T103" s="18"/>
    </row>
    <row r="104" spans="2:20">
      <c r="B104" s="270"/>
      <c r="C104" s="206"/>
      <c r="D104" s="206"/>
      <c r="E104" s="206"/>
      <c r="F104" s="206"/>
      <c r="G104" s="206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53"/>
    </row>
    <row r="105" spans="2:20" ht="15.75" thickBot="1">
      <c r="B105" s="241"/>
      <c r="C105" s="274"/>
      <c r="D105" s="318"/>
      <c r="E105" s="318"/>
      <c r="F105" s="318"/>
      <c r="G105" s="318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18"/>
    </row>
    <row r="106" spans="2:20" ht="15" customHeight="1" thickBot="1">
      <c r="B106" s="976" t="s">
        <v>1</v>
      </c>
      <c r="C106" s="976" t="s">
        <v>2</v>
      </c>
      <c r="D106" s="976" t="s">
        <v>212</v>
      </c>
      <c r="E106" s="962" t="s">
        <v>199</v>
      </c>
      <c r="F106" s="963"/>
      <c r="G106" s="964"/>
      <c r="H106" s="971" t="s">
        <v>211</v>
      </c>
      <c r="I106" s="989" t="s">
        <v>200</v>
      </c>
      <c r="J106" s="990"/>
      <c r="K106" s="990"/>
      <c r="L106" s="990"/>
      <c r="M106" s="991"/>
      <c r="N106" s="989" t="s">
        <v>205</v>
      </c>
      <c r="O106" s="990"/>
      <c r="P106" s="990"/>
      <c r="Q106" s="990"/>
      <c r="R106" s="990"/>
      <c r="S106" s="991"/>
      <c r="T106" s="971" t="s">
        <v>3</v>
      </c>
    </row>
    <row r="107" spans="2:20" ht="29.25" thickBot="1">
      <c r="B107" s="977"/>
      <c r="C107" s="977"/>
      <c r="D107" s="977"/>
      <c r="E107" s="209" t="s">
        <v>4</v>
      </c>
      <c r="F107" s="209" t="s">
        <v>5</v>
      </c>
      <c r="G107" s="209" t="s">
        <v>6</v>
      </c>
      <c r="H107" s="972"/>
      <c r="I107" s="75" t="s">
        <v>201</v>
      </c>
      <c r="J107" s="75" t="s">
        <v>202</v>
      </c>
      <c r="K107" s="75" t="s">
        <v>226</v>
      </c>
      <c r="L107" s="75" t="s">
        <v>203</v>
      </c>
      <c r="M107" s="75" t="s">
        <v>204</v>
      </c>
      <c r="N107" s="75" t="s">
        <v>206</v>
      </c>
      <c r="O107" s="75" t="s">
        <v>207</v>
      </c>
      <c r="P107" s="75" t="s">
        <v>209</v>
      </c>
      <c r="Q107" s="75" t="s">
        <v>210</v>
      </c>
      <c r="R107" s="75" t="s">
        <v>208</v>
      </c>
      <c r="S107" s="75" t="s">
        <v>213</v>
      </c>
      <c r="T107" s="972"/>
    </row>
    <row r="108" spans="2:20" ht="18" customHeight="1">
      <c r="B108" s="210"/>
      <c r="C108" s="211" t="s">
        <v>7</v>
      </c>
      <c r="D108" s="992"/>
      <c r="E108" s="992"/>
      <c r="F108" s="992"/>
      <c r="G108" s="992"/>
      <c r="H108" s="994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3"/>
    </row>
    <row r="109" spans="2:20" ht="15.75" thickBot="1">
      <c r="B109" s="212"/>
      <c r="C109" s="213" t="s">
        <v>78</v>
      </c>
      <c r="D109" s="993"/>
      <c r="E109" s="993"/>
      <c r="F109" s="993"/>
      <c r="G109" s="993"/>
      <c r="H109" s="995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74"/>
    </row>
    <row r="110" spans="2:20" ht="16.5" thickBot="1">
      <c r="B110" s="233"/>
      <c r="C110" s="221" t="s">
        <v>80</v>
      </c>
      <c r="D110" s="331" t="s">
        <v>10</v>
      </c>
      <c r="E110" s="252">
        <v>3.19</v>
      </c>
      <c r="F110" s="252">
        <v>7.76</v>
      </c>
      <c r="G110" s="252">
        <v>35.549999999999997</v>
      </c>
      <c r="H110" s="2">
        <v>225</v>
      </c>
      <c r="I110" s="180">
        <v>6.7000000000000004E-2</v>
      </c>
      <c r="J110" s="180">
        <v>3.5999999999999997E-2</v>
      </c>
      <c r="K110" s="187">
        <v>0.13</v>
      </c>
      <c r="L110" s="183">
        <v>55</v>
      </c>
      <c r="M110" s="181">
        <v>0.48</v>
      </c>
      <c r="N110" s="183">
        <v>13.6</v>
      </c>
      <c r="O110" s="181">
        <v>40.6</v>
      </c>
      <c r="P110" s="183">
        <v>15</v>
      </c>
      <c r="Q110" s="182">
        <v>85.8</v>
      </c>
      <c r="R110" s="182">
        <v>0.9</v>
      </c>
      <c r="S110" s="184">
        <v>16.079999999999998</v>
      </c>
      <c r="T110" s="9">
        <v>2</v>
      </c>
    </row>
    <row r="111" spans="2:20" ht="16.5" thickBot="1">
      <c r="B111" s="233"/>
      <c r="C111" s="221" t="s">
        <v>79</v>
      </c>
      <c r="D111" s="222" t="s">
        <v>181</v>
      </c>
      <c r="E111" s="306">
        <v>4</v>
      </c>
      <c r="F111" s="306">
        <v>8.4</v>
      </c>
      <c r="G111" s="306">
        <v>20.74</v>
      </c>
      <c r="H111" s="51">
        <v>174.6</v>
      </c>
      <c r="I111" s="187">
        <v>7.4999999999999997E-2</v>
      </c>
      <c r="J111" s="188">
        <v>0.21</v>
      </c>
      <c r="K111" s="189">
        <v>6.5000000000000002E-2</v>
      </c>
      <c r="L111" s="188">
        <v>32.9</v>
      </c>
      <c r="M111" s="189">
        <v>0.9</v>
      </c>
      <c r="N111" s="188">
        <v>194.6</v>
      </c>
      <c r="O111" s="189">
        <v>151.25</v>
      </c>
      <c r="P111" s="188">
        <v>24.25</v>
      </c>
      <c r="Q111" s="189">
        <v>232</v>
      </c>
      <c r="R111" s="188">
        <v>0.45</v>
      </c>
      <c r="S111" s="190">
        <v>16</v>
      </c>
      <c r="T111" s="8">
        <v>31</v>
      </c>
    </row>
    <row r="112" spans="2:20" ht="16.5" thickBot="1">
      <c r="B112" s="981" t="s">
        <v>13</v>
      </c>
      <c r="C112" s="221" t="s">
        <v>14</v>
      </c>
      <c r="D112" s="222" t="s">
        <v>15</v>
      </c>
      <c r="E112" s="224">
        <v>0.2</v>
      </c>
      <c r="F112" s="225">
        <v>0.01</v>
      </c>
      <c r="G112" s="225">
        <v>9.9</v>
      </c>
      <c r="H112" s="7">
        <v>41</v>
      </c>
      <c r="I112" s="187">
        <v>1E-3</v>
      </c>
      <c r="J112" s="188">
        <v>8.9999999999999998E-4</v>
      </c>
      <c r="K112" s="189"/>
      <c r="L112" s="188">
        <v>0.05</v>
      </c>
      <c r="M112" s="189">
        <v>2.2000000000000002</v>
      </c>
      <c r="N112" s="188">
        <v>15.8</v>
      </c>
      <c r="O112" s="189">
        <v>8</v>
      </c>
      <c r="P112" s="188">
        <v>6</v>
      </c>
      <c r="Q112" s="189">
        <v>33.700000000000003</v>
      </c>
      <c r="R112" s="188">
        <v>0.78</v>
      </c>
      <c r="S112" s="190">
        <v>5.0000000000000001E-3</v>
      </c>
      <c r="T112" s="8">
        <v>73</v>
      </c>
    </row>
    <row r="113" spans="2:20" ht="15.75" thickBot="1">
      <c r="B113" s="981"/>
      <c r="C113" s="221" t="s">
        <v>25</v>
      </c>
      <c r="D113" s="217">
        <v>60</v>
      </c>
      <c r="E113" s="216">
        <v>4.8</v>
      </c>
      <c r="F113" s="217">
        <v>0.6</v>
      </c>
      <c r="G113" s="216">
        <v>27.6</v>
      </c>
      <c r="H113" s="5">
        <v>135</v>
      </c>
      <c r="I113" s="5">
        <v>6.6000000000000003E-2</v>
      </c>
      <c r="J113" s="5">
        <v>1.7999999999999999E-2</v>
      </c>
      <c r="K113" s="5"/>
      <c r="L113" s="5"/>
      <c r="M113" s="5"/>
      <c r="N113" s="5">
        <v>12</v>
      </c>
      <c r="O113" s="5">
        <v>39</v>
      </c>
      <c r="P113" s="5">
        <v>8.4</v>
      </c>
      <c r="Q113" s="3">
        <v>55.8</v>
      </c>
      <c r="R113" s="2">
        <v>0.66</v>
      </c>
      <c r="S113" s="5">
        <v>23.16</v>
      </c>
      <c r="T113" s="8">
        <v>89</v>
      </c>
    </row>
    <row r="114" spans="2:20" ht="15.75" thickBot="1">
      <c r="B114" s="981"/>
      <c r="C114" s="227" t="s">
        <v>16</v>
      </c>
      <c r="D114" s="241">
        <v>30</v>
      </c>
      <c r="E114" s="242">
        <v>2</v>
      </c>
      <c r="F114" s="243">
        <v>0.36</v>
      </c>
      <c r="G114" s="244">
        <v>15.87</v>
      </c>
      <c r="H114" s="11">
        <v>74.7</v>
      </c>
      <c r="I114" s="2">
        <v>5.0999999999999997E-2</v>
      </c>
      <c r="J114" s="2">
        <v>2.4E-2</v>
      </c>
      <c r="K114" s="10"/>
      <c r="L114" s="2"/>
      <c r="M114" s="10"/>
      <c r="N114" s="2">
        <v>8.6999999999999993</v>
      </c>
      <c r="O114" s="10">
        <v>45</v>
      </c>
      <c r="P114" s="2">
        <v>14.1</v>
      </c>
      <c r="Q114" s="10">
        <v>70.5</v>
      </c>
      <c r="R114" s="29">
        <v>1.17</v>
      </c>
      <c r="S114" s="5">
        <v>15.3</v>
      </c>
      <c r="T114" s="9">
        <v>90</v>
      </c>
    </row>
    <row r="115" spans="2:20" ht="22.15" customHeight="1" thickBot="1">
      <c r="B115" s="230" t="s">
        <v>17</v>
      </c>
      <c r="C115" s="231" t="s">
        <v>18</v>
      </c>
      <c r="D115" s="232">
        <v>627</v>
      </c>
      <c r="E115" s="247">
        <f t="shared" ref="E115:S115" si="21">SUM(E110:E114)</f>
        <v>14.19</v>
      </c>
      <c r="F115" s="247">
        <f t="shared" si="21"/>
        <v>17.130000000000003</v>
      </c>
      <c r="G115" s="247">
        <f t="shared" si="21"/>
        <v>109.66</v>
      </c>
      <c r="H115" s="138">
        <f t="shared" si="21"/>
        <v>650.30000000000007</v>
      </c>
      <c r="I115" s="133">
        <f t="shared" si="21"/>
        <v>0.26</v>
      </c>
      <c r="J115" s="120">
        <f t="shared" si="21"/>
        <v>0.28890000000000005</v>
      </c>
      <c r="K115" s="120">
        <f t="shared" si="21"/>
        <v>0.19500000000000001</v>
      </c>
      <c r="L115" s="120">
        <f t="shared" si="21"/>
        <v>87.95</v>
      </c>
      <c r="M115" s="120">
        <f t="shared" si="21"/>
        <v>3.58</v>
      </c>
      <c r="N115" s="120">
        <f t="shared" si="21"/>
        <v>244.7</v>
      </c>
      <c r="O115" s="120">
        <f t="shared" si="21"/>
        <v>283.85000000000002</v>
      </c>
      <c r="P115" s="120">
        <f t="shared" si="21"/>
        <v>67.75</v>
      </c>
      <c r="Q115" s="120">
        <f t="shared" si="21"/>
        <v>477.8</v>
      </c>
      <c r="R115" s="120">
        <f t="shared" si="21"/>
        <v>3.96</v>
      </c>
      <c r="S115" s="120">
        <f t="shared" si="21"/>
        <v>70.545000000000002</v>
      </c>
      <c r="T115" s="56"/>
    </row>
    <row r="116" spans="2:20" ht="16.5" thickBot="1">
      <c r="B116" s="220"/>
      <c r="C116" s="227" t="s">
        <v>81</v>
      </c>
      <c r="D116" s="216">
        <v>100</v>
      </c>
      <c r="E116" s="308">
        <v>2.2999999999999998</v>
      </c>
      <c r="F116" s="308">
        <v>7.3</v>
      </c>
      <c r="G116" s="308">
        <v>14.5</v>
      </c>
      <c r="H116" s="57">
        <v>133</v>
      </c>
      <c r="I116" s="187">
        <v>9.4E-2</v>
      </c>
      <c r="J116" s="188">
        <v>6.0999999999999999E-2</v>
      </c>
      <c r="K116" s="189"/>
      <c r="L116" s="188">
        <v>224.84</v>
      </c>
      <c r="M116" s="189">
        <v>3.56</v>
      </c>
      <c r="N116" s="188">
        <v>20.05</v>
      </c>
      <c r="O116" s="189">
        <v>91.39</v>
      </c>
      <c r="P116" s="188">
        <v>36.74</v>
      </c>
      <c r="Q116" s="189">
        <v>286.57</v>
      </c>
      <c r="R116" s="188">
        <v>1.2</v>
      </c>
      <c r="S116" s="190">
        <v>3.34</v>
      </c>
      <c r="T116" s="9">
        <v>9</v>
      </c>
    </row>
    <row r="117" spans="2:20" ht="18.75" customHeight="1" thickBot="1">
      <c r="B117" s="220"/>
      <c r="C117" s="221" t="s">
        <v>82</v>
      </c>
      <c r="D117" s="216" t="s">
        <v>186</v>
      </c>
      <c r="E117" s="308">
        <v>2.37</v>
      </c>
      <c r="F117" s="308">
        <v>6.63</v>
      </c>
      <c r="G117" s="308">
        <v>16.899999999999999</v>
      </c>
      <c r="H117" s="57">
        <v>137</v>
      </c>
      <c r="I117" s="51">
        <v>7.9000000000000001E-2</v>
      </c>
      <c r="J117" s="100">
        <v>0.06</v>
      </c>
      <c r="K117" s="51"/>
      <c r="L117" s="100">
        <v>131.6</v>
      </c>
      <c r="M117" s="51">
        <v>6.9219999999999997</v>
      </c>
      <c r="N117" s="100">
        <v>24.35</v>
      </c>
      <c r="O117" s="51">
        <v>62.95</v>
      </c>
      <c r="P117" s="100">
        <v>24.32</v>
      </c>
      <c r="Q117" s="111">
        <v>415.74</v>
      </c>
      <c r="R117" s="51">
        <v>0.88</v>
      </c>
      <c r="S117" s="51">
        <v>20.52</v>
      </c>
      <c r="T117" s="34">
        <v>24</v>
      </c>
    </row>
    <row r="118" spans="2:20" ht="17.25" customHeight="1" thickBot="1">
      <c r="B118" s="223" t="s">
        <v>22</v>
      </c>
      <c r="C118" s="332" t="s">
        <v>84</v>
      </c>
      <c r="D118" s="277">
        <v>120</v>
      </c>
      <c r="E118" s="308">
        <v>17.7</v>
      </c>
      <c r="F118" s="308">
        <v>14.8</v>
      </c>
      <c r="G118" s="308">
        <v>4</v>
      </c>
      <c r="H118" s="57">
        <v>220</v>
      </c>
      <c r="I118" s="94">
        <v>0.06</v>
      </c>
      <c r="J118" s="103">
        <v>0.14000000000000001</v>
      </c>
      <c r="K118" s="94"/>
      <c r="L118" s="103">
        <v>38.4</v>
      </c>
      <c r="M118" s="94">
        <v>1.7</v>
      </c>
      <c r="N118" s="103">
        <v>17</v>
      </c>
      <c r="O118" s="94">
        <v>199</v>
      </c>
      <c r="P118" s="103">
        <v>28</v>
      </c>
      <c r="Q118" s="94">
        <v>386</v>
      </c>
      <c r="R118" s="103">
        <v>3</v>
      </c>
      <c r="S118" s="94">
        <v>8.5</v>
      </c>
      <c r="T118" s="34">
        <v>46</v>
      </c>
    </row>
    <row r="119" spans="2:20" ht="15.75" thickBot="1">
      <c r="B119" s="970"/>
      <c r="C119" s="221" t="s">
        <v>85</v>
      </c>
      <c r="D119" s="216">
        <v>200</v>
      </c>
      <c r="E119" s="324">
        <v>4.8</v>
      </c>
      <c r="F119" s="324">
        <v>6</v>
      </c>
      <c r="G119" s="324">
        <v>49.3</v>
      </c>
      <c r="H119" s="102">
        <v>270.5</v>
      </c>
      <c r="I119" s="83">
        <v>0.04</v>
      </c>
      <c r="J119" s="102">
        <v>0.04</v>
      </c>
      <c r="K119" s="83">
        <v>0.09</v>
      </c>
      <c r="L119" s="102">
        <v>35.5</v>
      </c>
      <c r="M119" s="83">
        <v>1.92</v>
      </c>
      <c r="N119" s="102">
        <v>8</v>
      </c>
      <c r="O119" s="83">
        <v>96</v>
      </c>
      <c r="P119" s="37">
        <v>32</v>
      </c>
      <c r="Q119" s="102">
        <v>61.3</v>
      </c>
      <c r="R119" s="83">
        <v>0.67</v>
      </c>
      <c r="S119" s="83">
        <v>1.07</v>
      </c>
      <c r="T119" s="34">
        <v>56</v>
      </c>
    </row>
    <row r="120" spans="2:20" ht="15.75" thickBot="1">
      <c r="B120" s="970"/>
      <c r="C120" s="227" t="s">
        <v>86</v>
      </c>
      <c r="D120" s="216">
        <v>200</v>
      </c>
      <c r="E120" s="333">
        <v>0.1</v>
      </c>
      <c r="F120" s="324" t="s">
        <v>87</v>
      </c>
      <c r="G120" s="324">
        <v>23.7</v>
      </c>
      <c r="H120" s="102">
        <v>95</v>
      </c>
      <c r="I120" s="137"/>
      <c r="J120" s="54"/>
      <c r="K120" s="137"/>
      <c r="L120" s="54"/>
      <c r="M120" s="137">
        <v>1.2</v>
      </c>
      <c r="N120" s="54">
        <v>4.8</v>
      </c>
      <c r="O120" s="137">
        <v>5.9</v>
      </c>
      <c r="P120" s="106">
        <v>2.61</v>
      </c>
      <c r="Q120" s="54">
        <v>21</v>
      </c>
      <c r="R120" s="137">
        <v>0.13</v>
      </c>
      <c r="S120" s="137">
        <v>0.01</v>
      </c>
      <c r="T120" s="9">
        <v>68</v>
      </c>
    </row>
    <row r="121" spans="2:20" ht="15.75" thickBot="1">
      <c r="B121" s="970"/>
      <c r="C121" s="221" t="s">
        <v>25</v>
      </c>
      <c r="D121" s="228">
        <v>30</v>
      </c>
      <c r="E121" s="216">
        <v>2.4</v>
      </c>
      <c r="F121" s="217">
        <v>0.3</v>
      </c>
      <c r="G121" s="216">
        <v>13.8</v>
      </c>
      <c r="H121" s="3">
        <v>67.5</v>
      </c>
      <c r="I121" s="2">
        <v>3.3000000000000002E-2</v>
      </c>
      <c r="J121" s="5">
        <v>8.9999999999999993E-3</v>
      </c>
      <c r="K121" s="5"/>
      <c r="L121" s="5"/>
      <c r="M121" s="5"/>
      <c r="N121" s="5">
        <v>6</v>
      </c>
      <c r="O121" s="5">
        <v>19.5</v>
      </c>
      <c r="P121" s="5">
        <v>4.2</v>
      </c>
      <c r="Q121" s="3">
        <v>27.9</v>
      </c>
      <c r="R121" s="2">
        <v>0.33</v>
      </c>
      <c r="S121" s="5">
        <v>11.58</v>
      </c>
      <c r="T121" s="8">
        <v>89</v>
      </c>
    </row>
    <row r="122" spans="2:20" ht="15.75" thickBot="1">
      <c r="B122" s="970"/>
      <c r="C122" s="227" t="s">
        <v>16</v>
      </c>
      <c r="D122" s="241">
        <v>30</v>
      </c>
      <c r="E122" s="242">
        <v>2</v>
      </c>
      <c r="F122" s="243">
        <v>0.36</v>
      </c>
      <c r="G122" s="244">
        <v>15.87</v>
      </c>
      <c r="H122" s="11">
        <v>74.7</v>
      </c>
      <c r="I122" s="2">
        <v>5.0999999999999997E-2</v>
      </c>
      <c r="J122" s="2">
        <v>2.4E-2</v>
      </c>
      <c r="K122" s="10"/>
      <c r="L122" s="2"/>
      <c r="M122" s="10"/>
      <c r="N122" s="2">
        <v>8.6999999999999993</v>
      </c>
      <c r="O122" s="10">
        <v>45</v>
      </c>
      <c r="P122" s="2">
        <v>14.1</v>
      </c>
      <c r="Q122" s="10">
        <v>70.5</v>
      </c>
      <c r="R122" s="29">
        <v>1.17</v>
      </c>
      <c r="S122" s="5">
        <v>15.3</v>
      </c>
      <c r="T122" s="9">
        <v>90</v>
      </c>
    </row>
    <row r="123" spans="2:20" ht="21.6" customHeight="1" thickBot="1">
      <c r="B123" s="198"/>
      <c r="C123" s="231" t="s">
        <v>26</v>
      </c>
      <c r="D123" s="326">
        <v>940</v>
      </c>
      <c r="E123" s="327">
        <f>SUM(SUM(E116:E122))</f>
        <v>31.669999999999998</v>
      </c>
      <c r="F123" s="328">
        <f>SUM(SUM(F116:F122))</f>
        <v>35.39</v>
      </c>
      <c r="G123" s="329">
        <f>SUM(SUM(G116:G122))</f>
        <v>138.07</v>
      </c>
      <c r="H123" s="147">
        <f>SUM(SUM(H116:H122))</f>
        <v>997.7</v>
      </c>
      <c r="I123" s="122">
        <f t="shared" ref="I123:S123" si="22">SUM(SUM(I116:I122))</f>
        <v>0.35699999999999993</v>
      </c>
      <c r="J123" s="122">
        <f t="shared" si="22"/>
        <v>0.33400000000000002</v>
      </c>
      <c r="K123" s="122">
        <f t="shared" si="22"/>
        <v>0.09</v>
      </c>
      <c r="L123" s="122">
        <f t="shared" si="22"/>
        <v>430.34</v>
      </c>
      <c r="M123" s="122">
        <f t="shared" si="22"/>
        <v>15.301999999999998</v>
      </c>
      <c r="N123" s="122">
        <f t="shared" si="22"/>
        <v>88.9</v>
      </c>
      <c r="O123" s="122">
        <f t="shared" si="22"/>
        <v>519.74</v>
      </c>
      <c r="P123" s="122">
        <f t="shared" si="22"/>
        <v>141.97</v>
      </c>
      <c r="Q123" s="122">
        <f t="shared" si="22"/>
        <v>1269.01</v>
      </c>
      <c r="R123" s="122">
        <f t="shared" si="22"/>
        <v>7.38</v>
      </c>
      <c r="S123" s="122">
        <f t="shared" si="22"/>
        <v>60.319999999999993</v>
      </c>
      <c r="T123" s="8"/>
    </row>
    <row r="124" spans="2:20" ht="15.75" thickBot="1">
      <c r="B124" s="233"/>
      <c r="C124" s="227" t="s">
        <v>40</v>
      </c>
      <c r="D124" s="222">
        <v>110</v>
      </c>
      <c r="E124" s="334">
        <v>0.99</v>
      </c>
      <c r="F124" s="335">
        <v>0.22</v>
      </c>
      <c r="G124" s="336">
        <v>8.91</v>
      </c>
      <c r="H124" s="179">
        <v>47.3</v>
      </c>
      <c r="I124" s="118">
        <v>4.3999999999999997E-2</v>
      </c>
      <c r="J124" s="55">
        <v>3.3000000000000002E-2</v>
      </c>
      <c r="K124" s="119"/>
      <c r="L124" s="55">
        <v>5.28</v>
      </c>
      <c r="M124" s="119">
        <v>66</v>
      </c>
      <c r="N124" s="55">
        <v>37.4</v>
      </c>
      <c r="O124" s="119">
        <v>25.3</v>
      </c>
      <c r="P124" s="55">
        <v>14.3</v>
      </c>
      <c r="Q124" s="107">
        <v>216.7</v>
      </c>
      <c r="R124" s="55">
        <v>0.33</v>
      </c>
      <c r="S124" s="107">
        <v>1.94</v>
      </c>
      <c r="T124" s="8">
        <v>63</v>
      </c>
    </row>
    <row r="125" spans="2:20" ht="16.5" customHeight="1" thickBot="1">
      <c r="B125" s="238" t="s">
        <v>61</v>
      </c>
      <c r="C125" s="221" t="s">
        <v>88</v>
      </c>
      <c r="D125" s="216">
        <v>40</v>
      </c>
      <c r="E125" s="334">
        <v>3.28</v>
      </c>
      <c r="F125" s="334">
        <v>1.1200000000000001</v>
      </c>
      <c r="G125" s="334">
        <v>22</v>
      </c>
      <c r="H125" s="118">
        <v>111.2</v>
      </c>
      <c r="I125" s="187">
        <v>3.2500000000000001E-2</v>
      </c>
      <c r="J125" s="188">
        <v>0.02</v>
      </c>
      <c r="K125" s="189">
        <v>2.7E-2</v>
      </c>
      <c r="L125" s="188">
        <v>2.4300000000000002</v>
      </c>
      <c r="M125" s="189">
        <v>0.36</v>
      </c>
      <c r="N125" s="188">
        <v>11.45</v>
      </c>
      <c r="O125" s="189">
        <v>31.43</v>
      </c>
      <c r="P125" s="188">
        <v>7.9</v>
      </c>
      <c r="Q125" s="189">
        <v>76.099999999999994</v>
      </c>
      <c r="R125" s="188">
        <v>0.54</v>
      </c>
      <c r="S125" s="190">
        <v>1.69</v>
      </c>
      <c r="T125" s="30">
        <v>93</v>
      </c>
    </row>
    <row r="126" spans="2:20">
      <c r="B126" s="238"/>
      <c r="C126" s="215" t="s">
        <v>29</v>
      </c>
      <c r="D126" s="251">
        <v>200</v>
      </c>
      <c r="E126" s="252">
        <v>5.8</v>
      </c>
      <c r="F126" s="248">
        <v>6.4</v>
      </c>
      <c r="G126" s="251">
        <v>8</v>
      </c>
      <c r="H126" s="12">
        <v>113</v>
      </c>
      <c r="I126" s="22">
        <v>0.04</v>
      </c>
      <c r="J126" s="22">
        <v>0.26</v>
      </c>
      <c r="K126" s="22"/>
      <c r="L126" s="22">
        <v>44</v>
      </c>
      <c r="M126" s="22">
        <v>0.6</v>
      </c>
      <c r="N126" s="22">
        <v>248</v>
      </c>
      <c r="O126" s="22">
        <v>184</v>
      </c>
      <c r="P126" s="22">
        <v>28</v>
      </c>
      <c r="Q126" s="23">
        <v>292</v>
      </c>
      <c r="R126" s="12">
        <v>0.2</v>
      </c>
      <c r="S126" s="23">
        <v>18</v>
      </c>
      <c r="T126" s="19">
        <v>78</v>
      </c>
    </row>
    <row r="127" spans="2:20" ht="15.75" thickBot="1">
      <c r="B127" s="233"/>
      <c r="C127" s="254" t="s">
        <v>30</v>
      </c>
      <c r="D127" s="255"/>
      <c r="E127" s="256"/>
      <c r="F127" s="257"/>
      <c r="G127" s="255"/>
      <c r="H127" s="14"/>
      <c r="I127" s="36"/>
      <c r="J127" s="36"/>
      <c r="K127" s="36"/>
      <c r="L127" s="36"/>
      <c r="M127" s="36"/>
      <c r="N127" s="36"/>
      <c r="O127" s="36"/>
      <c r="P127" s="36"/>
      <c r="Q127" s="25"/>
      <c r="R127" s="14"/>
      <c r="S127" s="25"/>
      <c r="T127" s="79"/>
    </row>
    <row r="128" spans="2:20" ht="24.6" customHeight="1" thickBot="1">
      <c r="B128" s="260"/>
      <c r="C128" s="261" t="s">
        <v>32</v>
      </c>
      <c r="D128" s="232">
        <v>350</v>
      </c>
      <c r="E128" s="246">
        <f>SUM(E124:E127)</f>
        <v>10.07</v>
      </c>
      <c r="F128" s="246">
        <f t="shared" ref="F128:S128" si="23">SUM(F124:F127)</f>
        <v>7.74</v>
      </c>
      <c r="G128" s="246">
        <f t="shared" si="23"/>
        <v>38.909999999999997</v>
      </c>
      <c r="H128" s="130">
        <f t="shared" si="23"/>
        <v>271.5</v>
      </c>
      <c r="I128" s="133">
        <f t="shared" si="23"/>
        <v>0.11649999999999999</v>
      </c>
      <c r="J128" s="133">
        <f t="shared" si="23"/>
        <v>0.313</v>
      </c>
      <c r="K128" s="133">
        <f t="shared" si="23"/>
        <v>2.7E-2</v>
      </c>
      <c r="L128" s="133">
        <f t="shared" si="23"/>
        <v>51.71</v>
      </c>
      <c r="M128" s="133">
        <f t="shared" si="23"/>
        <v>66.959999999999994</v>
      </c>
      <c r="N128" s="133">
        <f t="shared" si="23"/>
        <v>296.85000000000002</v>
      </c>
      <c r="O128" s="133">
        <f t="shared" si="23"/>
        <v>240.73000000000002</v>
      </c>
      <c r="P128" s="133">
        <f t="shared" si="23"/>
        <v>50.2</v>
      </c>
      <c r="Q128" s="133">
        <f t="shared" si="23"/>
        <v>584.79999999999995</v>
      </c>
      <c r="R128" s="133">
        <f t="shared" si="23"/>
        <v>1.07</v>
      </c>
      <c r="S128" s="133">
        <f t="shared" si="23"/>
        <v>21.63</v>
      </c>
      <c r="T128" s="52"/>
    </row>
    <row r="129" spans="2:20" ht="19.149999999999999" customHeight="1" thickBot="1">
      <c r="B129" s="263"/>
      <c r="C129" s="264" t="s">
        <v>33</v>
      </c>
      <c r="D129" s="385">
        <v>1917</v>
      </c>
      <c r="E129" s="337">
        <f>SUM(E115,E123,E128,)</f>
        <v>55.93</v>
      </c>
      <c r="F129" s="337">
        <f>SUM(F115,F123,F128,)</f>
        <v>60.260000000000005</v>
      </c>
      <c r="G129" s="337">
        <f>SUM(G115,G123,G128,)</f>
        <v>286.64</v>
      </c>
      <c r="H129" s="143">
        <f>SUM(H115,H123,H128,)</f>
        <v>1919.5</v>
      </c>
      <c r="I129" s="139">
        <f t="shared" ref="I129:R129" si="24">SUM(I115,I123,I128,)</f>
        <v>0.73350000000000004</v>
      </c>
      <c r="J129" s="139">
        <f t="shared" si="24"/>
        <v>0.93589999999999995</v>
      </c>
      <c r="K129" s="139">
        <f t="shared" si="24"/>
        <v>0.31200000000000006</v>
      </c>
      <c r="L129" s="139">
        <f t="shared" si="24"/>
        <v>570</v>
      </c>
      <c r="M129" s="139">
        <f t="shared" si="24"/>
        <v>85.841999999999985</v>
      </c>
      <c r="N129" s="139">
        <f t="shared" si="24"/>
        <v>630.45000000000005</v>
      </c>
      <c r="O129" s="139">
        <f t="shared" si="24"/>
        <v>1044.3200000000002</v>
      </c>
      <c r="P129" s="139">
        <f t="shared" si="24"/>
        <v>259.92</v>
      </c>
      <c r="Q129" s="139">
        <f t="shared" si="24"/>
        <v>2331.6099999999997</v>
      </c>
      <c r="R129" s="139">
        <f t="shared" si="24"/>
        <v>12.41</v>
      </c>
      <c r="S129" s="139">
        <f>SUM(S115,S123,S128,)/1000</f>
        <v>0.15249499999999999</v>
      </c>
      <c r="T129" s="18"/>
    </row>
    <row r="130" spans="2:20" ht="21" customHeight="1" thickBot="1">
      <c r="B130" s="284"/>
      <c r="C130" s="338" t="s">
        <v>34</v>
      </c>
      <c r="D130" s="301"/>
      <c r="E130" s="269">
        <f>E129*100/90</f>
        <v>62.144444444444446</v>
      </c>
      <c r="F130" s="302">
        <f>F129*100/92</f>
        <v>65.500000000000014</v>
      </c>
      <c r="G130" s="302">
        <f>G129*100/383</f>
        <v>74.840731070496091</v>
      </c>
      <c r="H130" s="128">
        <f>H129*100/2720</f>
        <v>70.569852941176464</v>
      </c>
      <c r="I130" s="135">
        <f>I129*100/1.4</f>
        <v>52.392857142857153</v>
      </c>
      <c r="J130" s="151">
        <f>J129*100/1.6</f>
        <v>58.493749999999991</v>
      </c>
      <c r="K130" s="129">
        <f>K129*100/10</f>
        <v>3.1200000000000006</v>
      </c>
      <c r="L130" s="151">
        <f>L129*100/700</f>
        <v>81.428571428571431</v>
      </c>
      <c r="M130" s="129">
        <f>M129*100/70</f>
        <v>122.63142857142856</v>
      </c>
      <c r="N130" s="151">
        <f>N129*100/1200</f>
        <v>52.537500000000009</v>
      </c>
      <c r="O130" s="129">
        <f>O129*100/1200</f>
        <v>87.026666666666685</v>
      </c>
      <c r="P130" s="151">
        <f>P129*100/300</f>
        <v>86.64</v>
      </c>
      <c r="Q130" s="129">
        <f>Q129*100/1200</f>
        <v>194.30083333333332</v>
      </c>
      <c r="R130" s="141">
        <f>R129*100/18</f>
        <v>68.944444444444443</v>
      </c>
      <c r="S130" s="135">
        <f>S129*100/0.1</f>
        <v>152.49499999999998</v>
      </c>
      <c r="T130" s="18"/>
    </row>
    <row r="131" spans="2:20" ht="21" customHeight="1">
      <c r="B131" s="241"/>
      <c r="C131" s="271"/>
      <c r="D131" s="272"/>
      <c r="E131" s="273"/>
      <c r="F131" s="273"/>
      <c r="G131" s="273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8"/>
    </row>
    <row r="132" spans="2:20" ht="15.75" thickBot="1">
      <c r="B132" s="241"/>
      <c r="C132" s="274"/>
      <c r="D132" s="318"/>
      <c r="E132" s="318"/>
      <c r="F132" s="318"/>
      <c r="G132" s="318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18"/>
    </row>
    <row r="133" spans="2:20" ht="15" customHeight="1" thickBot="1">
      <c r="B133" s="976" t="s">
        <v>1</v>
      </c>
      <c r="C133" s="976" t="s">
        <v>2</v>
      </c>
      <c r="D133" s="976" t="s">
        <v>212</v>
      </c>
      <c r="E133" s="962" t="s">
        <v>199</v>
      </c>
      <c r="F133" s="963"/>
      <c r="G133" s="964"/>
      <c r="H133" s="971" t="s">
        <v>211</v>
      </c>
      <c r="I133" s="989" t="s">
        <v>200</v>
      </c>
      <c r="J133" s="990"/>
      <c r="K133" s="990"/>
      <c r="L133" s="990"/>
      <c r="M133" s="991"/>
      <c r="N133" s="989" t="s">
        <v>205</v>
      </c>
      <c r="O133" s="990"/>
      <c r="P133" s="990"/>
      <c r="Q133" s="990"/>
      <c r="R133" s="990"/>
      <c r="S133" s="991"/>
      <c r="T133" s="971" t="s">
        <v>3</v>
      </c>
    </row>
    <row r="134" spans="2:20" ht="29.25" thickBot="1">
      <c r="B134" s="977"/>
      <c r="C134" s="977"/>
      <c r="D134" s="977"/>
      <c r="E134" s="209" t="s">
        <v>4</v>
      </c>
      <c r="F134" s="209" t="s">
        <v>5</v>
      </c>
      <c r="G134" s="209" t="s">
        <v>6</v>
      </c>
      <c r="H134" s="972"/>
      <c r="I134" s="75" t="s">
        <v>201</v>
      </c>
      <c r="J134" s="75" t="s">
        <v>202</v>
      </c>
      <c r="K134" s="75" t="s">
        <v>226</v>
      </c>
      <c r="L134" s="75" t="s">
        <v>203</v>
      </c>
      <c r="M134" s="75" t="s">
        <v>204</v>
      </c>
      <c r="N134" s="75" t="s">
        <v>206</v>
      </c>
      <c r="O134" s="75" t="s">
        <v>207</v>
      </c>
      <c r="P134" s="75" t="s">
        <v>209</v>
      </c>
      <c r="Q134" s="75" t="s">
        <v>210</v>
      </c>
      <c r="R134" s="75" t="s">
        <v>208</v>
      </c>
      <c r="S134" s="75" t="s">
        <v>213</v>
      </c>
      <c r="T134" s="972"/>
    </row>
    <row r="135" spans="2:20" ht="18.75" customHeight="1">
      <c r="B135" s="210"/>
      <c r="C135" s="211" t="s">
        <v>7</v>
      </c>
      <c r="D135" s="992"/>
      <c r="E135" s="992"/>
      <c r="F135" s="992"/>
      <c r="G135" s="992"/>
      <c r="H135" s="994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3"/>
    </row>
    <row r="136" spans="2:20" ht="15.75" thickBot="1">
      <c r="B136" s="212"/>
      <c r="C136" s="213" t="s">
        <v>89</v>
      </c>
      <c r="D136" s="993"/>
      <c r="E136" s="993"/>
      <c r="F136" s="993"/>
      <c r="G136" s="993"/>
      <c r="H136" s="995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74"/>
    </row>
    <row r="137" spans="2:20" ht="16.5" thickBot="1">
      <c r="B137" s="214"/>
      <c r="C137" s="332" t="s">
        <v>52</v>
      </c>
      <c r="D137" s="303">
        <v>100</v>
      </c>
      <c r="E137" s="235">
        <v>1.3</v>
      </c>
      <c r="F137" s="225">
        <v>0.1</v>
      </c>
      <c r="G137" s="225">
        <v>5</v>
      </c>
      <c r="H137" s="7">
        <v>26</v>
      </c>
      <c r="I137" s="7">
        <v>5.8000000000000003E-2</v>
      </c>
      <c r="J137" s="7">
        <v>7.1999999999999995E-2</v>
      </c>
      <c r="K137" s="7"/>
      <c r="L137" s="7">
        <v>150</v>
      </c>
      <c r="M137" s="7">
        <v>80</v>
      </c>
      <c r="N137" s="7">
        <v>7.04</v>
      </c>
      <c r="O137" s="7">
        <v>13.92</v>
      </c>
      <c r="P137" s="7">
        <v>6.09</v>
      </c>
      <c r="Q137" s="100">
        <v>135.29</v>
      </c>
      <c r="R137" s="51">
        <v>0.44</v>
      </c>
      <c r="S137" s="7">
        <v>2.64</v>
      </c>
      <c r="T137" s="8">
        <v>18</v>
      </c>
    </row>
    <row r="138" spans="2:20" ht="15.75" thickBot="1">
      <c r="B138" s="220"/>
      <c r="C138" s="215" t="s">
        <v>90</v>
      </c>
      <c r="D138" s="340" t="s">
        <v>44</v>
      </c>
      <c r="E138" s="341">
        <v>12.8</v>
      </c>
      <c r="F138" s="287">
        <v>8.5</v>
      </c>
      <c r="G138" s="287">
        <v>10.6</v>
      </c>
      <c r="H138" s="89">
        <v>170.1</v>
      </c>
      <c r="I138" s="2">
        <v>0.14000000000000001</v>
      </c>
      <c r="J138" s="22">
        <v>0.16</v>
      </c>
      <c r="K138" s="22">
        <v>7.0000000000000007E-2</v>
      </c>
      <c r="L138" s="22">
        <v>159</v>
      </c>
      <c r="M138" s="22">
        <v>0.69</v>
      </c>
      <c r="N138" s="22">
        <v>36</v>
      </c>
      <c r="O138" s="22">
        <v>176</v>
      </c>
      <c r="P138" s="22">
        <v>28</v>
      </c>
      <c r="Q138" s="23">
        <v>274</v>
      </c>
      <c r="R138" s="12">
        <v>0.8</v>
      </c>
      <c r="S138" s="22">
        <v>43.8</v>
      </c>
      <c r="T138" s="34">
        <v>44</v>
      </c>
    </row>
    <row r="139" spans="2:20" ht="15.75" customHeight="1" thickBot="1">
      <c r="B139" s="220"/>
      <c r="C139" s="411" t="s">
        <v>91</v>
      </c>
      <c r="D139" s="342">
        <v>180</v>
      </c>
      <c r="E139" s="289">
        <v>3.96</v>
      </c>
      <c r="F139" s="289">
        <v>6.1</v>
      </c>
      <c r="G139" s="412">
        <v>21.8</v>
      </c>
      <c r="H139" s="85">
        <v>158</v>
      </c>
      <c r="I139" s="51">
        <v>0.16800000000000001</v>
      </c>
      <c r="J139" s="7">
        <v>0.14399999999999999</v>
      </c>
      <c r="K139" s="7">
        <v>4.5999999999999999E-2</v>
      </c>
      <c r="L139" s="7">
        <v>9.9600000000000009</v>
      </c>
      <c r="M139" s="7">
        <v>13.08</v>
      </c>
      <c r="N139" s="7">
        <v>74.400000000000006</v>
      </c>
      <c r="O139" s="7">
        <v>130.80000000000001</v>
      </c>
      <c r="P139" s="7">
        <v>39.6</v>
      </c>
      <c r="Q139" s="100">
        <v>830.4</v>
      </c>
      <c r="R139" s="51">
        <v>1.44</v>
      </c>
      <c r="S139" s="7">
        <v>12.96</v>
      </c>
      <c r="T139" s="34">
        <v>59</v>
      </c>
    </row>
    <row r="140" spans="2:20" ht="15.75" thickBot="1">
      <c r="B140" s="220"/>
      <c r="C140" s="221" t="s">
        <v>92</v>
      </c>
      <c r="D140" s="222">
        <v>100</v>
      </c>
      <c r="E140" s="216">
        <v>0.8</v>
      </c>
      <c r="F140" s="216">
        <v>0.2</v>
      </c>
      <c r="G140" s="216">
        <v>7.5</v>
      </c>
      <c r="H140" s="3">
        <v>38</v>
      </c>
      <c r="I140" s="4">
        <v>0.06</v>
      </c>
      <c r="J140" s="2">
        <v>0.03</v>
      </c>
      <c r="K140" s="5"/>
      <c r="L140" s="5">
        <v>10</v>
      </c>
      <c r="M140" s="5">
        <v>38</v>
      </c>
      <c r="N140" s="5">
        <v>35</v>
      </c>
      <c r="O140" s="5">
        <v>17</v>
      </c>
      <c r="P140" s="5">
        <v>11</v>
      </c>
      <c r="Q140" s="3">
        <v>155</v>
      </c>
      <c r="R140" s="2">
        <v>0.1</v>
      </c>
      <c r="S140" s="5">
        <v>0.26</v>
      </c>
      <c r="T140" s="8">
        <v>63</v>
      </c>
    </row>
    <row r="141" spans="2:20" ht="17.25" customHeight="1" thickBot="1">
      <c r="B141" s="223" t="s">
        <v>54</v>
      </c>
      <c r="C141" s="227" t="s">
        <v>93</v>
      </c>
      <c r="D141" s="343">
        <v>200</v>
      </c>
      <c r="E141" s="344">
        <v>6</v>
      </c>
      <c r="F141" s="345">
        <v>6.3</v>
      </c>
      <c r="G141" s="345">
        <v>13.5</v>
      </c>
      <c r="H141" s="61">
        <v>135</v>
      </c>
      <c r="I141" s="187">
        <v>6.0999999999999999E-2</v>
      </c>
      <c r="J141" s="188">
        <v>0.24</v>
      </c>
      <c r="K141" s="189"/>
      <c r="L141" s="188">
        <v>27.4</v>
      </c>
      <c r="M141" s="189">
        <v>1.08</v>
      </c>
      <c r="N141" s="188">
        <v>222.33</v>
      </c>
      <c r="O141" s="189">
        <v>173.39</v>
      </c>
      <c r="P141" s="188">
        <v>33.39</v>
      </c>
      <c r="Q141" s="189">
        <v>277.17</v>
      </c>
      <c r="R141" s="188">
        <v>0.59</v>
      </c>
      <c r="S141" s="190">
        <v>18.8</v>
      </c>
      <c r="T141" s="9">
        <v>77</v>
      </c>
    </row>
    <row r="142" spans="2:20" ht="15.75" thickBot="1">
      <c r="B142" s="223"/>
      <c r="C142" s="221" t="s">
        <v>25</v>
      </c>
      <c r="D142" s="217">
        <v>50</v>
      </c>
      <c r="E142" s="218">
        <v>4</v>
      </c>
      <c r="F142" s="217">
        <v>0.5</v>
      </c>
      <c r="G142" s="218">
        <v>23</v>
      </c>
      <c r="H142" s="5">
        <v>112.5</v>
      </c>
      <c r="I142" s="5">
        <v>5.5E-2</v>
      </c>
      <c r="J142" s="5">
        <v>1.4999999999999999E-2</v>
      </c>
      <c r="K142" s="5"/>
      <c r="L142" s="5"/>
      <c r="M142" s="5"/>
      <c r="N142" s="5">
        <v>10</v>
      </c>
      <c r="O142" s="5">
        <v>32.5</v>
      </c>
      <c r="P142" s="5">
        <v>7</v>
      </c>
      <c r="Q142" s="3">
        <v>46.5</v>
      </c>
      <c r="R142" s="2">
        <v>0.55000000000000004</v>
      </c>
      <c r="S142" s="5">
        <v>19.3</v>
      </c>
      <c r="T142" s="8">
        <v>89</v>
      </c>
    </row>
    <row r="143" spans="2:20" ht="15.75" thickBot="1">
      <c r="B143" s="223"/>
      <c r="C143" s="227" t="s">
        <v>16</v>
      </c>
      <c r="D143" s="241">
        <v>30</v>
      </c>
      <c r="E143" s="242">
        <v>2</v>
      </c>
      <c r="F143" s="243">
        <v>0.36</v>
      </c>
      <c r="G143" s="244">
        <v>15.87</v>
      </c>
      <c r="H143" s="11">
        <v>74.7</v>
      </c>
      <c r="I143" s="2">
        <v>5.0999999999999997E-2</v>
      </c>
      <c r="J143" s="2">
        <v>2.4E-2</v>
      </c>
      <c r="K143" s="10"/>
      <c r="L143" s="2"/>
      <c r="M143" s="10"/>
      <c r="N143" s="2">
        <v>8.6999999999999993</v>
      </c>
      <c r="O143" s="10">
        <v>45</v>
      </c>
      <c r="P143" s="2">
        <v>14.1</v>
      </c>
      <c r="Q143" s="10">
        <v>70.5</v>
      </c>
      <c r="R143" s="29">
        <v>1.17</v>
      </c>
      <c r="S143" s="5">
        <v>15.3</v>
      </c>
      <c r="T143" s="9">
        <v>90</v>
      </c>
    </row>
    <row r="144" spans="2:20" ht="25.15" customHeight="1" thickBot="1">
      <c r="B144" s="230" t="s">
        <v>17</v>
      </c>
      <c r="C144" s="231" t="s">
        <v>18</v>
      </c>
      <c r="D144" s="349">
        <v>735</v>
      </c>
      <c r="E144" s="329">
        <f>SUM(SUM(E137:E143))</f>
        <v>30.860000000000003</v>
      </c>
      <c r="F144" s="329">
        <f>SUM(SUM(F137:F143))</f>
        <v>22.06</v>
      </c>
      <c r="G144" s="329">
        <f>SUM(SUM(G137:G143))</f>
        <v>97.27000000000001</v>
      </c>
      <c r="H144" s="147">
        <f>SUM(H137:H143)</f>
        <v>714.30000000000007</v>
      </c>
      <c r="I144" s="133">
        <f t="shared" ref="I144:S144" si="25">SUM(SUM(I137:I143))</f>
        <v>0.59300000000000008</v>
      </c>
      <c r="J144" s="124">
        <f t="shared" si="25"/>
        <v>0.68500000000000005</v>
      </c>
      <c r="K144" s="124">
        <f t="shared" si="25"/>
        <v>0.11600000000000001</v>
      </c>
      <c r="L144" s="124">
        <f t="shared" si="25"/>
        <v>356.35999999999996</v>
      </c>
      <c r="M144" s="124">
        <f t="shared" si="25"/>
        <v>132.85</v>
      </c>
      <c r="N144" s="124">
        <f t="shared" si="25"/>
        <v>393.46999999999997</v>
      </c>
      <c r="O144" s="124">
        <f t="shared" si="25"/>
        <v>588.61</v>
      </c>
      <c r="P144" s="124">
        <f t="shared" si="25"/>
        <v>139.18</v>
      </c>
      <c r="Q144" s="124">
        <f t="shared" si="25"/>
        <v>1788.8600000000001</v>
      </c>
      <c r="R144" s="124">
        <f t="shared" si="25"/>
        <v>5.09</v>
      </c>
      <c r="S144" s="124">
        <f t="shared" si="25"/>
        <v>113.05999999999999</v>
      </c>
      <c r="T144" s="60"/>
    </row>
    <row r="145" spans="2:20" ht="16.5" thickBot="1">
      <c r="B145" s="233"/>
      <c r="C145" s="215" t="s">
        <v>94</v>
      </c>
      <c r="D145" s="228">
        <v>100</v>
      </c>
      <c r="E145" s="308">
        <v>1</v>
      </c>
      <c r="F145" s="308">
        <v>5</v>
      </c>
      <c r="G145" s="308">
        <v>3.3</v>
      </c>
      <c r="H145" s="57">
        <v>61.7</v>
      </c>
      <c r="I145" s="187">
        <v>4.4999999999999998E-2</v>
      </c>
      <c r="J145" s="188">
        <v>5.1999999999999998E-2</v>
      </c>
      <c r="K145" s="189"/>
      <c r="L145" s="188">
        <v>6.23</v>
      </c>
      <c r="M145" s="189">
        <v>16.98</v>
      </c>
      <c r="N145" s="188">
        <v>22.03</v>
      </c>
      <c r="O145" s="189">
        <v>41.37</v>
      </c>
      <c r="P145" s="188">
        <v>13.76</v>
      </c>
      <c r="Q145" s="189">
        <v>149.01</v>
      </c>
      <c r="R145" s="188">
        <v>0.83</v>
      </c>
      <c r="S145" s="190">
        <v>2.73</v>
      </c>
      <c r="T145" s="34">
        <v>4</v>
      </c>
    </row>
    <row r="146" spans="2:20" ht="16.5" thickBot="1">
      <c r="B146" s="233"/>
      <c r="C146" s="221" t="s">
        <v>95</v>
      </c>
      <c r="D146" s="228" t="s">
        <v>186</v>
      </c>
      <c r="E146" s="308">
        <v>2.1</v>
      </c>
      <c r="F146" s="308">
        <v>6.38</v>
      </c>
      <c r="G146" s="308">
        <v>13.2</v>
      </c>
      <c r="H146" s="57">
        <v>118.6</v>
      </c>
      <c r="I146" s="187">
        <v>3.9E-2</v>
      </c>
      <c r="J146" s="188">
        <v>0.05</v>
      </c>
      <c r="K146" s="189"/>
      <c r="L146" s="188">
        <v>169.85</v>
      </c>
      <c r="M146" s="189">
        <v>8.43</v>
      </c>
      <c r="N146" s="188">
        <v>40.1</v>
      </c>
      <c r="O146" s="189">
        <v>52.2</v>
      </c>
      <c r="P146" s="188">
        <v>23.82</v>
      </c>
      <c r="Q146" s="189">
        <v>327.74</v>
      </c>
      <c r="R146" s="188">
        <v>1.0780000000000001</v>
      </c>
      <c r="S146" s="190">
        <v>21.22</v>
      </c>
      <c r="T146" s="58">
        <v>19</v>
      </c>
    </row>
    <row r="147" spans="2:20" ht="15.75" customHeight="1" thickBot="1">
      <c r="B147" s="238" t="s">
        <v>22</v>
      </c>
      <c r="C147" s="227" t="s">
        <v>96</v>
      </c>
      <c r="D147" s="228" t="s">
        <v>187</v>
      </c>
      <c r="E147" s="350">
        <v>16.57</v>
      </c>
      <c r="F147" s="350">
        <v>10.6</v>
      </c>
      <c r="G147" s="413">
        <v>7.1</v>
      </c>
      <c r="H147" s="90">
        <v>190.1</v>
      </c>
      <c r="I147" s="187">
        <v>0.29699999999999999</v>
      </c>
      <c r="J147" s="188">
        <v>0.496</v>
      </c>
      <c r="K147" s="189">
        <v>1.7999999999999999E-2</v>
      </c>
      <c r="L147" s="188">
        <v>48</v>
      </c>
      <c r="M147" s="189">
        <v>1.6</v>
      </c>
      <c r="N147" s="188">
        <v>24.7</v>
      </c>
      <c r="O147" s="189">
        <v>184.7</v>
      </c>
      <c r="P147" s="188">
        <v>24.78</v>
      </c>
      <c r="Q147" s="189">
        <v>257.41000000000003</v>
      </c>
      <c r="R147" s="188">
        <v>3.98</v>
      </c>
      <c r="S147" s="190">
        <v>7.18</v>
      </c>
      <c r="T147" s="34">
        <v>49</v>
      </c>
    </row>
    <row r="148" spans="2:20" ht="15.75" thickBot="1">
      <c r="B148" s="238"/>
      <c r="C148" s="221" t="s">
        <v>98</v>
      </c>
      <c r="D148" s="252">
        <v>200</v>
      </c>
      <c r="E148" s="252">
        <v>5.6</v>
      </c>
      <c r="F148" s="248">
        <v>6.67</v>
      </c>
      <c r="G148" s="251">
        <v>29.7</v>
      </c>
      <c r="H148" s="23">
        <v>201.2</v>
      </c>
      <c r="I148" s="21">
        <v>0.28000000000000003</v>
      </c>
      <c r="J148" s="12">
        <v>0.16</v>
      </c>
      <c r="K148" s="23">
        <v>6.8000000000000005E-2</v>
      </c>
      <c r="L148" s="12">
        <v>36.700000000000003</v>
      </c>
      <c r="M148" s="23"/>
      <c r="N148" s="12">
        <v>18.7</v>
      </c>
      <c r="O148" s="23">
        <v>240</v>
      </c>
      <c r="P148" s="12">
        <v>160</v>
      </c>
      <c r="Q148" s="12">
        <v>292</v>
      </c>
      <c r="R148" s="22">
        <v>5.33</v>
      </c>
      <c r="S148" s="22">
        <v>3.07</v>
      </c>
      <c r="T148" s="34">
        <v>55</v>
      </c>
    </row>
    <row r="149" spans="2:20" ht="16.5" thickBot="1">
      <c r="B149" s="238"/>
      <c r="C149" s="227" t="s">
        <v>99</v>
      </c>
      <c r="D149" s="325">
        <v>200</v>
      </c>
      <c r="E149" s="235">
        <v>0.15</v>
      </c>
      <c r="F149" s="226">
        <v>0.14000000000000001</v>
      </c>
      <c r="G149" s="226">
        <v>9.93</v>
      </c>
      <c r="H149" s="100">
        <v>41.5</v>
      </c>
      <c r="I149" s="187">
        <v>5.0000000000000001E-3</v>
      </c>
      <c r="J149" s="188">
        <v>5.0000000000000001E-3</v>
      </c>
      <c r="K149" s="189"/>
      <c r="L149" s="188">
        <v>0.72</v>
      </c>
      <c r="M149" s="189">
        <v>0.64</v>
      </c>
      <c r="N149" s="188">
        <v>5.05</v>
      </c>
      <c r="O149" s="189">
        <v>3.33</v>
      </c>
      <c r="P149" s="188">
        <v>2.72</v>
      </c>
      <c r="Q149" s="189">
        <v>76.67</v>
      </c>
      <c r="R149" s="188">
        <v>0.65</v>
      </c>
      <c r="S149" s="190">
        <v>0.61</v>
      </c>
      <c r="T149" s="34">
        <v>64</v>
      </c>
    </row>
    <row r="150" spans="2:20" ht="15.75" thickBot="1">
      <c r="B150" s="975"/>
      <c r="C150" s="221" t="s">
        <v>25</v>
      </c>
      <c r="D150" s="217">
        <v>60</v>
      </c>
      <c r="E150" s="216">
        <v>4.8</v>
      </c>
      <c r="F150" s="217">
        <v>0.6</v>
      </c>
      <c r="G150" s="216">
        <v>27.6</v>
      </c>
      <c r="H150" s="5">
        <v>135</v>
      </c>
      <c r="I150" s="5">
        <v>6.6000000000000003E-2</v>
      </c>
      <c r="J150" s="5">
        <v>1.7999999999999999E-2</v>
      </c>
      <c r="K150" s="5"/>
      <c r="L150" s="5"/>
      <c r="M150" s="5"/>
      <c r="N150" s="5">
        <v>12</v>
      </c>
      <c r="O150" s="5">
        <v>39</v>
      </c>
      <c r="P150" s="5">
        <v>8.4</v>
      </c>
      <c r="Q150" s="3">
        <v>55.8</v>
      </c>
      <c r="R150" s="2">
        <v>0.66</v>
      </c>
      <c r="S150" s="5">
        <v>23.16</v>
      </c>
      <c r="T150" s="8">
        <v>89</v>
      </c>
    </row>
    <row r="151" spans="2:20" ht="15.75" thickBot="1">
      <c r="B151" s="975"/>
      <c r="C151" s="254" t="s">
        <v>16</v>
      </c>
      <c r="D151" s="222">
        <v>50</v>
      </c>
      <c r="E151" s="222">
        <v>3.32</v>
      </c>
      <c r="F151" s="216">
        <v>0.6</v>
      </c>
      <c r="G151" s="228">
        <v>26.5</v>
      </c>
      <c r="H151" s="5">
        <v>124.5</v>
      </c>
      <c r="I151" s="35">
        <v>8.5000000000000006E-2</v>
      </c>
      <c r="J151" s="35">
        <v>0.04</v>
      </c>
      <c r="K151" s="35"/>
      <c r="L151" s="35"/>
      <c r="M151" s="35"/>
      <c r="N151" s="35">
        <v>14.5</v>
      </c>
      <c r="O151" s="35">
        <v>75</v>
      </c>
      <c r="P151" s="35">
        <v>23.5</v>
      </c>
      <c r="Q151" s="35">
        <v>117.5</v>
      </c>
      <c r="R151" s="35">
        <v>1.95</v>
      </c>
      <c r="S151" s="35">
        <v>25.5</v>
      </c>
      <c r="T151" s="78">
        <v>90</v>
      </c>
    </row>
    <row r="152" spans="2:20" ht="16.5" thickBot="1">
      <c r="B152" s="975"/>
      <c r="C152" s="215" t="s">
        <v>215</v>
      </c>
      <c r="D152" s="216">
        <v>20</v>
      </c>
      <c r="E152" s="235">
        <v>0.8</v>
      </c>
      <c r="F152" s="235">
        <v>4.2</v>
      </c>
      <c r="G152" s="235">
        <v>11.8</v>
      </c>
      <c r="H152" s="100">
        <v>88.4</v>
      </c>
      <c r="I152" s="111">
        <v>6.0000000000000001E-3</v>
      </c>
      <c r="J152" s="51">
        <v>1.2E-2</v>
      </c>
      <c r="K152" s="100"/>
      <c r="L152" s="51"/>
      <c r="M152" s="100"/>
      <c r="N152" s="51">
        <v>5.6</v>
      </c>
      <c r="O152" s="100">
        <v>19</v>
      </c>
      <c r="P152" s="51">
        <v>19.8</v>
      </c>
      <c r="Q152" s="51">
        <v>37.4</v>
      </c>
      <c r="R152" s="7">
        <v>0.6</v>
      </c>
      <c r="S152" s="7"/>
      <c r="T152" s="34">
        <v>96</v>
      </c>
    </row>
    <row r="153" spans="2:20" ht="20.45" customHeight="1" thickBot="1">
      <c r="B153" s="198"/>
      <c r="C153" s="231" t="s">
        <v>26</v>
      </c>
      <c r="D153" s="351">
        <v>1010</v>
      </c>
      <c r="E153" s="352">
        <f>SUM(SUM(E145:E152))</f>
        <v>34.339999999999996</v>
      </c>
      <c r="F153" s="353">
        <f>SUM(SUM(F145:F152))</f>
        <v>34.190000000000005</v>
      </c>
      <c r="G153" s="354">
        <f>SUM(SUM(G145:G152))</f>
        <v>129.13</v>
      </c>
      <c r="H153" s="150">
        <f>SUM(SUM(H145:H152))</f>
        <v>960.99999999999989</v>
      </c>
      <c r="I153" s="149">
        <f t="shared" ref="I153:S153" si="26">SUM(SUM(I145:I152))</f>
        <v>0.82299999999999995</v>
      </c>
      <c r="J153" s="149">
        <f t="shared" si="26"/>
        <v>0.83300000000000007</v>
      </c>
      <c r="K153" s="149">
        <f t="shared" si="26"/>
        <v>8.6000000000000007E-2</v>
      </c>
      <c r="L153" s="149">
        <f t="shared" si="26"/>
        <v>261.5</v>
      </c>
      <c r="M153" s="149">
        <f t="shared" si="26"/>
        <v>27.650000000000002</v>
      </c>
      <c r="N153" s="149">
        <f t="shared" si="26"/>
        <v>142.67999999999998</v>
      </c>
      <c r="O153" s="149">
        <f t="shared" si="26"/>
        <v>654.6</v>
      </c>
      <c r="P153" s="149">
        <f t="shared" si="26"/>
        <v>276.78000000000003</v>
      </c>
      <c r="Q153" s="149">
        <f t="shared" si="26"/>
        <v>1313.5300000000002</v>
      </c>
      <c r="R153" s="149">
        <f t="shared" si="26"/>
        <v>15.077999999999999</v>
      </c>
      <c r="S153" s="149">
        <f t="shared" si="26"/>
        <v>83.47</v>
      </c>
      <c r="T153" s="8"/>
    </row>
    <row r="154" spans="2:20" ht="16.5" thickBot="1">
      <c r="B154" s="238"/>
      <c r="C154" s="239" t="s">
        <v>100</v>
      </c>
      <c r="D154" s="236">
        <v>36</v>
      </c>
      <c r="E154" s="236">
        <v>3.7</v>
      </c>
      <c r="F154" s="236">
        <v>1.49</v>
      </c>
      <c r="G154" s="236">
        <v>14.54</v>
      </c>
      <c r="H154" s="145">
        <v>86.4</v>
      </c>
      <c r="I154" s="187">
        <v>2.4400000000000002E-2</v>
      </c>
      <c r="J154" s="188">
        <v>0.04</v>
      </c>
      <c r="K154" s="189">
        <v>0.10100000000000001</v>
      </c>
      <c r="L154" s="188">
        <v>7.03</v>
      </c>
      <c r="M154" s="189">
        <v>1.0999999999999999E-2</v>
      </c>
      <c r="N154" s="188">
        <v>23.8</v>
      </c>
      <c r="O154" s="189">
        <v>32.049999999999997</v>
      </c>
      <c r="P154" s="188">
        <v>5.34</v>
      </c>
      <c r="Q154" s="189">
        <v>33.53</v>
      </c>
      <c r="R154" s="188">
        <v>0.28000000000000003</v>
      </c>
      <c r="S154" s="190">
        <v>1.65</v>
      </c>
      <c r="T154" s="30">
        <v>87</v>
      </c>
    </row>
    <row r="155" spans="2:20" ht="16.5" customHeight="1" thickBot="1">
      <c r="B155" s="238" t="s">
        <v>61</v>
      </c>
      <c r="C155" s="221" t="s">
        <v>49</v>
      </c>
      <c r="D155" s="222" t="s">
        <v>12</v>
      </c>
      <c r="E155" s="235">
        <v>0.1</v>
      </c>
      <c r="F155" s="226">
        <v>0</v>
      </c>
      <c r="G155" s="226">
        <v>9</v>
      </c>
      <c r="H155" s="7">
        <v>36</v>
      </c>
      <c r="I155" s="51"/>
      <c r="J155" s="7">
        <v>0.01</v>
      </c>
      <c r="K155" s="7"/>
      <c r="L155" s="7">
        <v>0.3</v>
      </c>
      <c r="M155" s="7">
        <v>0.04</v>
      </c>
      <c r="N155" s="7">
        <v>4.5</v>
      </c>
      <c r="O155" s="7">
        <v>7.2</v>
      </c>
      <c r="P155" s="7">
        <v>3.8</v>
      </c>
      <c r="Q155" s="7">
        <v>20.8</v>
      </c>
      <c r="R155" s="51">
        <v>0.7</v>
      </c>
      <c r="S155" s="100"/>
      <c r="T155" s="8">
        <v>71</v>
      </c>
    </row>
    <row r="156" spans="2:20" ht="15.75" thickBot="1">
      <c r="B156" s="233"/>
      <c r="C156" s="221" t="s">
        <v>50</v>
      </c>
      <c r="D156" s="222">
        <v>200</v>
      </c>
      <c r="E156" s="222">
        <v>1</v>
      </c>
      <c r="F156" s="216">
        <v>0.2</v>
      </c>
      <c r="G156" s="228">
        <v>23.5</v>
      </c>
      <c r="H156" s="5">
        <v>100</v>
      </c>
      <c r="I156" s="5">
        <v>0.04</v>
      </c>
      <c r="J156" s="5">
        <v>0.08</v>
      </c>
      <c r="K156" s="5"/>
      <c r="L156" s="5">
        <v>100</v>
      </c>
      <c r="M156" s="5">
        <v>12</v>
      </c>
      <c r="N156" s="5">
        <v>10</v>
      </c>
      <c r="O156" s="5">
        <v>30</v>
      </c>
      <c r="P156" s="5">
        <v>24</v>
      </c>
      <c r="Q156" s="5">
        <v>240</v>
      </c>
      <c r="R156" s="2">
        <v>1.5</v>
      </c>
      <c r="S156" s="3"/>
      <c r="T156" s="8">
        <v>79</v>
      </c>
    </row>
    <row r="157" spans="2:20" ht="24.6" customHeight="1" thickBot="1">
      <c r="B157" s="260"/>
      <c r="C157" s="261" t="s">
        <v>32</v>
      </c>
      <c r="D157" s="209">
        <v>441</v>
      </c>
      <c r="E157" s="238">
        <f>SUM(SUM(E154:E156))</f>
        <v>4.8000000000000007</v>
      </c>
      <c r="F157" s="238">
        <f>SUM(SUM(F154:F156))</f>
        <v>1.69</v>
      </c>
      <c r="G157" s="238">
        <f>SUM(SUM(G154:G156))</f>
        <v>47.04</v>
      </c>
      <c r="H157" s="77">
        <f>SUM(SUM(H154:H156))</f>
        <v>222.4</v>
      </c>
      <c r="I157" s="77">
        <f t="shared" ref="I157:S157" si="27">SUM(SUM(I154:I156))</f>
        <v>6.4399999999999999E-2</v>
      </c>
      <c r="J157" s="77">
        <f t="shared" si="27"/>
        <v>0.13</v>
      </c>
      <c r="K157" s="77">
        <f t="shared" si="27"/>
        <v>0.10100000000000001</v>
      </c>
      <c r="L157" s="77">
        <f t="shared" si="27"/>
        <v>107.33</v>
      </c>
      <c r="M157" s="77">
        <f t="shared" si="27"/>
        <v>12.051</v>
      </c>
      <c r="N157" s="77">
        <f t="shared" si="27"/>
        <v>38.299999999999997</v>
      </c>
      <c r="O157" s="77">
        <f t="shared" si="27"/>
        <v>69.25</v>
      </c>
      <c r="P157" s="77">
        <f t="shared" si="27"/>
        <v>33.14</v>
      </c>
      <c r="Q157" s="77">
        <f t="shared" si="27"/>
        <v>294.33</v>
      </c>
      <c r="R157" s="77">
        <f t="shared" si="27"/>
        <v>2.48</v>
      </c>
      <c r="S157" s="76">
        <f t="shared" si="27"/>
        <v>1.65</v>
      </c>
      <c r="T157" s="52"/>
    </row>
    <row r="158" spans="2:20" ht="18.600000000000001" customHeight="1" thickBot="1">
      <c r="B158" s="263"/>
      <c r="C158" s="264" t="s">
        <v>33</v>
      </c>
      <c r="D158" s="381">
        <v>2186</v>
      </c>
      <c r="E158" s="414">
        <f>SUM(E144,E153,E157,)</f>
        <v>70</v>
      </c>
      <c r="F158" s="414">
        <f>SUM(F144,F153,F157,)</f>
        <v>57.94</v>
      </c>
      <c r="G158" s="414">
        <f>SUM(G144,G153,G157,)</f>
        <v>273.44</v>
      </c>
      <c r="H158" s="109">
        <f>SUM(H144,H153,H157,)</f>
        <v>1897.7</v>
      </c>
      <c r="I158" s="31">
        <f t="shared" ref="I158:R158" si="28">SUM(I144,I153,I157,)</f>
        <v>1.4803999999999999</v>
      </c>
      <c r="J158" s="31">
        <f t="shared" si="28"/>
        <v>1.6480000000000001</v>
      </c>
      <c r="K158" s="31">
        <f t="shared" si="28"/>
        <v>0.30300000000000005</v>
      </c>
      <c r="L158" s="31">
        <f t="shared" si="28"/>
        <v>725.18999999999994</v>
      </c>
      <c r="M158" s="31">
        <f t="shared" si="28"/>
        <v>172.55099999999999</v>
      </c>
      <c r="N158" s="31">
        <f t="shared" si="28"/>
        <v>574.44999999999993</v>
      </c>
      <c r="O158" s="31">
        <f t="shared" si="28"/>
        <v>1312.46</v>
      </c>
      <c r="P158" s="31">
        <f t="shared" si="28"/>
        <v>449.1</v>
      </c>
      <c r="Q158" s="31">
        <f t="shared" si="28"/>
        <v>3396.7200000000003</v>
      </c>
      <c r="R158" s="31">
        <f t="shared" si="28"/>
        <v>22.648</v>
      </c>
      <c r="S158" s="31">
        <f>SUM(S144,S153,S157,)/1000</f>
        <v>0.19817999999999997</v>
      </c>
      <c r="T158" s="18"/>
    </row>
    <row r="159" spans="2:20" ht="15.6" customHeight="1" thickBot="1">
      <c r="B159" s="284"/>
      <c r="C159" s="338" t="s">
        <v>34</v>
      </c>
      <c r="D159" s="301"/>
      <c r="E159" s="267">
        <f>E158*100/90</f>
        <v>77.777777777777771</v>
      </c>
      <c r="F159" s="268">
        <f>F158*100/92</f>
        <v>62.978260869565219</v>
      </c>
      <c r="G159" s="268">
        <f>G158*100/383</f>
        <v>71.394255874673632</v>
      </c>
      <c r="H159" s="16">
        <f>H158*100/2720</f>
        <v>69.768382352941174</v>
      </c>
      <c r="I159" s="135">
        <f>I158*100/1.4</f>
        <v>105.74285714285715</v>
      </c>
      <c r="J159" s="151">
        <f>J158*100/1.6</f>
        <v>103</v>
      </c>
      <c r="K159" s="129">
        <f>K158*100/10</f>
        <v>3.0300000000000002</v>
      </c>
      <c r="L159" s="151">
        <f>L158*100/700</f>
        <v>103.59857142857143</v>
      </c>
      <c r="M159" s="129">
        <f>M158*100/70</f>
        <v>246.50142857142856</v>
      </c>
      <c r="N159" s="151">
        <f>N158*100/1200</f>
        <v>47.87083333333333</v>
      </c>
      <c r="O159" s="129">
        <f>O158*100/1200</f>
        <v>109.37166666666667</v>
      </c>
      <c r="P159" s="151">
        <f>P158*100/300</f>
        <v>149.69999999999999</v>
      </c>
      <c r="Q159" s="129">
        <f>Q158*100/1200</f>
        <v>283.06</v>
      </c>
      <c r="R159" s="141">
        <f>R158*100/18</f>
        <v>125.82222222222224</v>
      </c>
      <c r="S159" s="135">
        <f>S158*100/0.1</f>
        <v>198.17999999999998</v>
      </c>
      <c r="T159" s="18"/>
    </row>
    <row r="160" spans="2:20">
      <c r="B160" s="241"/>
      <c r="C160" s="274"/>
      <c r="D160" s="241"/>
      <c r="E160" s="207"/>
      <c r="F160" s="207"/>
      <c r="G160" s="20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2:20" ht="15.75" thickBot="1">
      <c r="B161" s="241"/>
      <c r="C161" s="274"/>
      <c r="D161" s="318"/>
      <c r="E161" s="318"/>
      <c r="F161" s="318"/>
      <c r="G161" s="318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18"/>
    </row>
    <row r="162" spans="2:20" ht="15" customHeight="1" thickBot="1">
      <c r="B162" s="976" t="s">
        <v>1</v>
      </c>
      <c r="C162" s="976" t="s">
        <v>2</v>
      </c>
      <c r="D162" s="976" t="s">
        <v>212</v>
      </c>
      <c r="E162" s="962" t="s">
        <v>199</v>
      </c>
      <c r="F162" s="963"/>
      <c r="G162" s="964"/>
      <c r="H162" s="971" t="s">
        <v>211</v>
      </c>
      <c r="I162" s="989" t="s">
        <v>200</v>
      </c>
      <c r="J162" s="990"/>
      <c r="K162" s="990"/>
      <c r="L162" s="990"/>
      <c r="M162" s="991"/>
      <c r="N162" s="989" t="s">
        <v>205</v>
      </c>
      <c r="O162" s="990"/>
      <c r="P162" s="990"/>
      <c r="Q162" s="990"/>
      <c r="R162" s="990"/>
      <c r="S162" s="991"/>
      <c r="T162" s="971" t="s">
        <v>3</v>
      </c>
    </row>
    <row r="163" spans="2:20" ht="29.25" thickBot="1">
      <c r="B163" s="977"/>
      <c r="C163" s="977"/>
      <c r="D163" s="977"/>
      <c r="E163" s="209" t="s">
        <v>4</v>
      </c>
      <c r="F163" s="209" t="s">
        <v>5</v>
      </c>
      <c r="G163" s="209" t="s">
        <v>6</v>
      </c>
      <c r="H163" s="972"/>
      <c r="I163" s="75" t="s">
        <v>201</v>
      </c>
      <c r="J163" s="75" t="s">
        <v>202</v>
      </c>
      <c r="K163" s="75" t="s">
        <v>226</v>
      </c>
      <c r="L163" s="75" t="s">
        <v>203</v>
      </c>
      <c r="M163" s="75" t="s">
        <v>204</v>
      </c>
      <c r="N163" s="75" t="s">
        <v>206</v>
      </c>
      <c r="O163" s="75" t="s">
        <v>207</v>
      </c>
      <c r="P163" s="75" t="s">
        <v>209</v>
      </c>
      <c r="Q163" s="75" t="s">
        <v>210</v>
      </c>
      <c r="R163" s="75" t="s">
        <v>208</v>
      </c>
      <c r="S163" s="75" t="s">
        <v>213</v>
      </c>
      <c r="T163" s="972"/>
    </row>
    <row r="164" spans="2:20" ht="18.75" customHeight="1">
      <c r="B164" s="210"/>
      <c r="C164" s="211" t="s">
        <v>101</v>
      </c>
      <c r="D164" s="992"/>
      <c r="E164" s="992"/>
      <c r="F164" s="992"/>
      <c r="G164" s="992"/>
      <c r="H164" s="994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3"/>
    </row>
    <row r="165" spans="2:20" ht="15.75" thickBot="1">
      <c r="B165" s="212"/>
      <c r="C165" s="275" t="s">
        <v>102</v>
      </c>
      <c r="D165" s="993"/>
      <c r="E165" s="993"/>
      <c r="F165" s="993"/>
      <c r="G165" s="993"/>
      <c r="H165" s="995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74"/>
    </row>
    <row r="166" spans="2:20" ht="16.5" thickBot="1">
      <c r="B166" s="233"/>
      <c r="C166" s="215" t="s">
        <v>104</v>
      </c>
      <c r="D166" s="278">
        <v>100</v>
      </c>
      <c r="E166" s="279">
        <v>1.1000000000000001</v>
      </c>
      <c r="F166" s="263">
        <v>0.2</v>
      </c>
      <c r="G166" s="278">
        <v>3.8</v>
      </c>
      <c r="H166" s="82">
        <v>22</v>
      </c>
      <c r="I166" s="80">
        <v>0.06</v>
      </c>
      <c r="J166" s="82">
        <v>0.04</v>
      </c>
      <c r="K166" s="80"/>
      <c r="L166" s="82">
        <v>133.30000000000001</v>
      </c>
      <c r="M166" s="80">
        <v>24</v>
      </c>
      <c r="N166" s="82">
        <v>14</v>
      </c>
      <c r="O166" s="80">
        <v>26</v>
      </c>
      <c r="P166" s="82">
        <v>20</v>
      </c>
      <c r="Q166" s="80">
        <v>290</v>
      </c>
      <c r="R166" s="82">
        <v>0.9</v>
      </c>
      <c r="S166" s="80">
        <v>1.7</v>
      </c>
      <c r="T166" s="8">
        <v>16</v>
      </c>
    </row>
    <row r="167" spans="2:20" ht="19.5" customHeight="1" thickBot="1">
      <c r="B167" s="238" t="s">
        <v>54</v>
      </c>
      <c r="C167" s="221" t="s">
        <v>9</v>
      </c>
      <c r="D167" s="228" t="s">
        <v>10</v>
      </c>
      <c r="E167" s="217">
        <v>7.46</v>
      </c>
      <c r="F167" s="216">
        <v>14</v>
      </c>
      <c r="G167" s="217">
        <v>20.9</v>
      </c>
      <c r="H167" s="4">
        <v>239.5</v>
      </c>
      <c r="I167" s="180">
        <v>7.2999999999999995E-2</v>
      </c>
      <c r="J167" s="180">
        <v>9.1999999999999998E-2</v>
      </c>
      <c r="K167" s="136">
        <v>0.32200000000000001</v>
      </c>
      <c r="L167" s="180">
        <v>97</v>
      </c>
      <c r="M167" s="180">
        <v>0.14000000000000001</v>
      </c>
      <c r="N167" s="183">
        <v>187.2</v>
      </c>
      <c r="O167" s="183">
        <v>137</v>
      </c>
      <c r="P167" s="182">
        <v>20.2</v>
      </c>
      <c r="Q167" s="182">
        <v>73</v>
      </c>
      <c r="R167" s="182">
        <v>1.02</v>
      </c>
      <c r="S167" s="182">
        <v>15.44</v>
      </c>
      <c r="T167" s="8">
        <v>3</v>
      </c>
    </row>
    <row r="168" spans="2:20" ht="16.5" thickBot="1">
      <c r="B168" s="233"/>
      <c r="C168" s="215" t="s">
        <v>103</v>
      </c>
      <c r="D168" s="228" t="s">
        <v>38</v>
      </c>
      <c r="E168" s="306">
        <v>11.1</v>
      </c>
      <c r="F168" s="307">
        <v>15</v>
      </c>
      <c r="G168" s="307">
        <v>5.2</v>
      </c>
      <c r="H168" s="152">
        <v>201</v>
      </c>
      <c r="I168" s="187">
        <v>0.38800000000000001</v>
      </c>
      <c r="J168" s="188">
        <v>0.315</v>
      </c>
      <c r="K168" s="189">
        <v>2.375</v>
      </c>
      <c r="L168" s="188">
        <v>526.70000000000005</v>
      </c>
      <c r="M168" s="189">
        <v>0.6</v>
      </c>
      <c r="N168" s="188">
        <v>91.7</v>
      </c>
      <c r="O168" s="189">
        <v>195.85</v>
      </c>
      <c r="P168" s="188">
        <v>29.18</v>
      </c>
      <c r="Q168" s="189">
        <v>214.38</v>
      </c>
      <c r="R168" s="188">
        <v>2.1800000000000002</v>
      </c>
      <c r="S168" s="190">
        <v>20.260000000000002</v>
      </c>
      <c r="T168" s="8">
        <v>36</v>
      </c>
    </row>
    <row r="169" spans="2:20" ht="15.75" thickBot="1">
      <c r="B169" s="233"/>
      <c r="C169" s="221" t="s">
        <v>55</v>
      </c>
      <c r="D169" s="228">
        <v>200</v>
      </c>
      <c r="E169" s="306">
        <v>3.1</v>
      </c>
      <c r="F169" s="307">
        <v>3</v>
      </c>
      <c r="G169" s="307">
        <v>14.3</v>
      </c>
      <c r="H169" s="33">
        <v>95</v>
      </c>
      <c r="I169" s="92">
        <v>0.03</v>
      </c>
      <c r="J169" s="92">
        <v>0.13</v>
      </c>
      <c r="K169" s="92"/>
      <c r="L169" s="92">
        <v>13.29</v>
      </c>
      <c r="M169" s="92">
        <v>0.52</v>
      </c>
      <c r="N169" s="92">
        <v>111</v>
      </c>
      <c r="O169" s="92">
        <v>107</v>
      </c>
      <c r="P169" s="92">
        <v>30.7</v>
      </c>
      <c r="Q169" s="159">
        <v>184</v>
      </c>
      <c r="R169" s="91">
        <v>1.1000000000000001</v>
      </c>
      <c r="S169" s="92">
        <v>9</v>
      </c>
      <c r="T169" s="79">
        <v>75</v>
      </c>
    </row>
    <row r="170" spans="2:20" ht="15.75" thickBot="1">
      <c r="B170" s="238"/>
      <c r="C170" s="227" t="s">
        <v>16</v>
      </c>
      <c r="D170" s="222">
        <v>40</v>
      </c>
      <c r="E170" s="222">
        <v>2.66</v>
      </c>
      <c r="F170" s="216">
        <v>0.48</v>
      </c>
      <c r="G170" s="228">
        <v>21.2</v>
      </c>
      <c r="H170" s="5">
        <v>99.6</v>
      </c>
      <c r="I170" s="35">
        <v>6.8000000000000005E-2</v>
      </c>
      <c r="J170" s="35">
        <v>3.2000000000000001E-2</v>
      </c>
      <c r="K170" s="35"/>
      <c r="L170" s="35"/>
      <c r="M170" s="35"/>
      <c r="N170" s="35">
        <v>11.6</v>
      </c>
      <c r="O170" s="35">
        <v>60</v>
      </c>
      <c r="P170" s="35">
        <v>18.8</v>
      </c>
      <c r="Q170" s="35">
        <v>94</v>
      </c>
      <c r="R170" s="35">
        <v>1.56</v>
      </c>
      <c r="S170" s="35">
        <v>20.399999999999999</v>
      </c>
      <c r="T170" s="20">
        <v>90</v>
      </c>
    </row>
    <row r="171" spans="2:20" ht="21.75" customHeight="1" thickBot="1">
      <c r="B171" s="230" t="s">
        <v>17</v>
      </c>
      <c r="C171" s="231" t="s">
        <v>18</v>
      </c>
      <c r="D171" s="232">
        <v>565</v>
      </c>
      <c r="E171" s="247">
        <f t="shared" ref="E171:S171" si="29">SUM(E166:E170)</f>
        <v>25.42</v>
      </c>
      <c r="F171" s="247">
        <f t="shared" si="29"/>
        <v>32.68</v>
      </c>
      <c r="G171" s="247">
        <f t="shared" si="29"/>
        <v>65.400000000000006</v>
      </c>
      <c r="H171" s="138">
        <f t="shared" si="29"/>
        <v>657.1</v>
      </c>
      <c r="I171" s="133">
        <f t="shared" si="29"/>
        <v>0.61899999999999999</v>
      </c>
      <c r="J171" s="120">
        <f t="shared" si="29"/>
        <v>0.60899999999999999</v>
      </c>
      <c r="K171" s="120">
        <f t="shared" si="29"/>
        <v>2.6970000000000001</v>
      </c>
      <c r="L171" s="120">
        <f t="shared" si="29"/>
        <v>770.29</v>
      </c>
      <c r="M171" s="120">
        <f t="shared" si="29"/>
        <v>25.26</v>
      </c>
      <c r="N171" s="120">
        <f t="shared" si="29"/>
        <v>415.5</v>
      </c>
      <c r="O171" s="120">
        <f t="shared" si="29"/>
        <v>525.85</v>
      </c>
      <c r="P171" s="120">
        <f t="shared" si="29"/>
        <v>118.88</v>
      </c>
      <c r="Q171" s="120">
        <f t="shared" si="29"/>
        <v>855.38</v>
      </c>
      <c r="R171" s="120">
        <f t="shared" si="29"/>
        <v>6.76</v>
      </c>
      <c r="S171" s="120">
        <f t="shared" si="29"/>
        <v>66.800000000000011</v>
      </c>
      <c r="T171" s="27"/>
    </row>
    <row r="172" spans="2:20" ht="31.5" customHeight="1" thickBot="1">
      <c r="B172" s="233"/>
      <c r="C172" s="357" t="s">
        <v>105</v>
      </c>
      <c r="D172" s="340" t="s">
        <v>188</v>
      </c>
      <c r="E172" s="308">
        <v>1.6</v>
      </c>
      <c r="F172" s="308">
        <v>6.17</v>
      </c>
      <c r="G172" s="308">
        <v>9.5</v>
      </c>
      <c r="H172" s="57">
        <v>100</v>
      </c>
      <c r="I172" s="187">
        <v>3.7100000000000001E-2</v>
      </c>
      <c r="J172" s="188">
        <v>3.6799999999999999E-2</v>
      </c>
      <c r="K172" s="189"/>
      <c r="L172" s="188">
        <v>52.93</v>
      </c>
      <c r="M172" s="189">
        <v>19.7</v>
      </c>
      <c r="N172" s="188">
        <v>24.5</v>
      </c>
      <c r="O172" s="189">
        <v>23.57</v>
      </c>
      <c r="P172" s="188">
        <v>10.15</v>
      </c>
      <c r="Q172" s="189">
        <v>123.95</v>
      </c>
      <c r="R172" s="188">
        <v>0.43</v>
      </c>
      <c r="S172" s="190">
        <v>1.96</v>
      </c>
      <c r="T172" s="34">
        <v>11</v>
      </c>
    </row>
    <row r="173" spans="2:20" ht="16.5" thickBot="1">
      <c r="B173" s="233"/>
      <c r="C173" s="221" t="s">
        <v>107</v>
      </c>
      <c r="D173" s="228" t="s">
        <v>189</v>
      </c>
      <c r="E173" s="289">
        <v>8.74</v>
      </c>
      <c r="F173" s="289">
        <v>6.83</v>
      </c>
      <c r="G173" s="289">
        <v>18.5</v>
      </c>
      <c r="H173" s="85">
        <v>171</v>
      </c>
      <c r="I173" s="187">
        <v>0.125</v>
      </c>
      <c r="J173" s="188">
        <v>5.8999999999999997E-2</v>
      </c>
      <c r="K173" s="189">
        <v>1.47</v>
      </c>
      <c r="L173" s="188">
        <v>86.36</v>
      </c>
      <c r="M173" s="189">
        <v>1.73</v>
      </c>
      <c r="N173" s="188">
        <v>13.28</v>
      </c>
      <c r="O173" s="189">
        <v>102.4</v>
      </c>
      <c r="P173" s="188">
        <v>22.16</v>
      </c>
      <c r="Q173" s="189">
        <v>295.76</v>
      </c>
      <c r="R173" s="188">
        <v>0.36499999999999999</v>
      </c>
      <c r="S173" s="190">
        <v>21.32</v>
      </c>
      <c r="T173" s="34">
        <v>26</v>
      </c>
    </row>
    <row r="174" spans="2:20" ht="15.75" customHeight="1" thickBot="1">
      <c r="B174" s="238" t="s">
        <v>22</v>
      </c>
      <c r="C174" s="227" t="s">
        <v>109</v>
      </c>
      <c r="D174" s="228">
        <v>280</v>
      </c>
      <c r="E174" s="415">
        <v>22.06</v>
      </c>
      <c r="F174" s="311">
        <v>28</v>
      </c>
      <c r="G174" s="325">
        <v>44.6</v>
      </c>
      <c r="H174" s="102">
        <v>519</v>
      </c>
      <c r="I174" s="83">
        <v>0.14499999999999999</v>
      </c>
      <c r="J174" s="102">
        <v>0.12</v>
      </c>
      <c r="K174" s="83">
        <v>0.12</v>
      </c>
      <c r="L174" s="102">
        <v>256.02999999999997</v>
      </c>
      <c r="M174" s="83">
        <v>1.53</v>
      </c>
      <c r="N174" s="102">
        <v>46.2</v>
      </c>
      <c r="O174" s="83">
        <v>364</v>
      </c>
      <c r="P174" s="102">
        <v>193.2</v>
      </c>
      <c r="Q174" s="83">
        <v>543.20000000000005</v>
      </c>
      <c r="R174" s="83">
        <v>3.08</v>
      </c>
      <c r="S174" s="37">
        <v>6.01</v>
      </c>
      <c r="T174" s="34">
        <v>53</v>
      </c>
    </row>
    <row r="175" spans="2:20" ht="16.5" thickBot="1">
      <c r="B175" s="238"/>
      <c r="C175" s="221" t="s">
        <v>110</v>
      </c>
      <c r="D175" s="291">
        <v>200</v>
      </c>
      <c r="E175" s="291">
        <v>0.17</v>
      </c>
      <c r="F175" s="291"/>
      <c r="G175" s="291">
        <v>11</v>
      </c>
      <c r="H175" s="54">
        <v>45</v>
      </c>
      <c r="I175" s="187">
        <v>2.5000000000000001E-3</v>
      </c>
      <c r="J175" s="188">
        <v>3.2000000000000002E-3</v>
      </c>
      <c r="K175" s="189"/>
      <c r="L175" s="188"/>
      <c r="M175" s="189">
        <v>0.6</v>
      </c>
      <c r="N175" s="188">
        <v>2.81</v>
      </c>
      <c r="O175" s="189">
        <v>2.08</v>
      </c>
      <c r="P175" s="188">
        <v>2.83</v>
      </c>
      <c r="Q175" s="189">
        <v>20.64</v>
      </c>
      <c r="R175" s="188">
        <v>0.122</v>
      </c>
      <c r="S175" s="190">
        <v>1.0999999999999999E-2</v>
      </c>
      <c r="T175" s="34">
        <v>81</v>
      </c>
    </row>
    <row r="176" spans="2:20" ht="15.75" thickBot="1">
      <c r="B176" s="975"/>
      <c r="C176" s="221" t="s">
        <v>25</v>
      </c>
      <c r="D176" s="228">
        <v>30</v>
      </c>
      <c r="E176" s="216">
        <v>2.4</v>
      </c>
      <c r="F176" s="217">
        <v>0.3</v>
      </c>
      <c r="G176" s="216">
        <v>13.8</v>
      </c>
      <c r="H176" s="3">
        <v>67.5</v>
      </c>
      <c r="I176" s="2">
        <v>3.3000000000000002E-2</v>
      </c>
      <c r="J176" s="5">
        <v>8.9999999999999993E-3</v>
      </c>
      <c r="K176" s="5"/>
      <c r="L176" s="5"/>
      <c r="M176" s="5"/>
      <c r="N176" s="5">
        <v>6</v>
      </c>
      <c r="O176" s="5">
        <v>19.5</v>
      </c>
      <c r="P176" s="5">
        <v>4.2</v>
      </c>
      <c r="Q176" s="3">
        <v>27.9</v>
      </c>
      <c r="R176" s="2">
        <v>0.33</v>
      </c>
      <c r="S176" s="5">
        <v>11.58</v>
      </c>
      <c r="T176" s="8">
        <v>89</v>
      </c>
    </row>
    <row r="177" spans="2:20" ht="15.75" thickBot="1">
      <c r="B177" s="975"/>
      <c r="C177" s="227" t="s">
        <v>16</v>
      </c>
      <c r="D177" s="241">
        <v>30</v>
      </c>
      <c r="E177" s="242">
        <v>2</v>
      </c>
      <c r="F177" s="243">
        <v>0.36</v>
      </c>
      <c r="G177" s="244">
        <v>15.87</v>
      </c>
      <c r="H177" s="11">
        <v>74.7</v>
      </c>
      <c r="I177" s="2">
        <v>5.0999999999999997E-2</v>
      </c>
      <c r="J177" s="2">
        <v>2.4E-2</v>
      </c>
      <c r="K177" s="10"/>
      <c r="L177" s="2"/>
      <c r="M177" s="10"/>
      <c r="N177" s="2">
        <v>8.6999999999999993</v>
      </c>
      <c r="O177" s="10">
        <v>45</v>
      </c>
      <c r="P177" s="2">
        <v>14.1</v>
      </c>
      <c r="Q177" s="10">
        <v>70.5</v>
      </c>
      <c r="R177" s="29">
        <v>1.17</v>
      </c>
      <c r="S177" s="5">
        <v>15.3</v>
      </c>
      <c r="T177" s="9">
        <v>90</v>
      </c>
    </row>
    <row r="178" spans="2:20" ht="21" customHeight="1" thickBot="1">
      <c r="B178" s="198"/>
      <c r="C178" s="231" t="s">
        <v>26</v>
      </c>
      <c r="D178" s="326">
        <v>920</v>
      </c>
      <c r="E178" s="327">
        <f>SUM(SUM(E172:E177))</f>
        <v>36.97</v>
      </c>
      <c r="F178" s="328">
        <f>SUM(SUM(F172:F177))</f>
        <v>41.66</v>
      </c>
      <c r="G178" s="329">
        <f>SUM(SUM(G172:G177))</f>
        <v>113.27</v>
      </c>
      <c r="H178" s="147">
        <f>SUM(SUM(H172:H177))</f>
        <v>977.2</v>
      </c>
      <c r="I178" s="122">
        <f t="shared" ref="I178:S178" si="30">SUM(SUM(I172:I177))</f>
        <v>0.39360000000000001</v>
      </c>
      <c r="J178" s="122">
        <f t="shared" si="30"/>
        <v>0.252</v>
      </c>
      <c r="K178" s="122">
        <f t="shared" si="30"/>
        <v>1.5899999999999999</v>
      </c>
      <c r="L178" s="122">
        <f t="shared" si="30"/>
        <v>395.31999999999994</v>
      </c>
      <c r="M178" s="122">
        <f t="shared" si="30"/>
        <v>23.560000000000002</v>
      </c>
      <c r="N178" s="122">
        <f t="shared" si="30"/>
        <v>101.49000000000001</v>
      </c>
      <c r="O178" s="122">
        <f t="shared" si="30"/>
        <v>556.54999999999995</v>
      </c>
      <c r="P178" s="122">
        <f t="shared" si="30"/>
        <v>246.64</v>
      </c>
      <c r="Q178" s="122">
        <f t="shared" si="30"/>
        <v>1081.95</v>
      </c>
      <c r="R178" s="122">
        <f t="shared" si="30"/>
        <v>5.4969999999999999</v>
      </c>
      <c r="S178" s="123">
        <f t="shared" si="30"/>
        <v>56.180999999999997</v>
      </c>
      <c r="T178" s="30"/>
    </row>
    <row r="179" spans="2:20" ht="19.5" customHeight="1" thickBot="1">
      <c r="B179" s="238" t="s">
        <v>28</v>
      </c>
      <c r="C179" s="227" t="s">
        <v>111</v>
      </c>
      <c r="D179" s="217">
        <v>140</v>
      </c>
      <c r="E179" s="235">
        <v>0.56000000000000005</v>
      </c>
      <c r="F179" s="235">
        <v>0.56000000000000005</v>
      </c>
      <c r="G179" s="235">
        <v>13.72</v>
      </c>
      <c r="H179" s="51">
        <v>65.8</v>
      </c>
      <c r="I179" s="51">
        <v>0.03</v>
      </c>
      <c r="J179" s="51">
        <v>2.1999999999999999E-2</v>
      </c>
      <c r="K179" s="51"/>
      <c r="L179" s="51">
        <v>4.2</v>
      </c>
      <c r="M179" s="51">
        <v>5.6</v>
      </c>
      <c r="N179" s="51">
        <v>19.71</v>
      </c>
      <c r="O179" s="51">
        <v>13.4</v>
      </c>
      <c r="P179" s="51">
        <v>11</v>
      </c>
      <c r="Q179" s="51">
        <v>323.04000000000002</v>
      </c>
      <c r="R179" s="51">
        <v>2.67</v>
      </c>
      <c r="S179" s="51">
        <v>2.46</v>
      </c>
      <c r="T179" s="8">
        <v>63</v>
      </c>
    </row>
    <row r="180" spans="2:20" ht="16.5" thickBot="1">
      <c r="B180" s="238"/>
      <c r="C180" s="359" t="s">
        <v>27</v>
      </c>
      <c r="D180" s="216">
        <v>20</v>
      </c>
      <c r="E180" s="360">
        <v>1.34</v>
      </c>
      <c r="F180" s="361">
        <v>1.7</v>
      </c>
      <c r="G180" s="235">
        <v>14.38</v>
      </c>
      <c r="H180" s="51">
        <v>78.2</v>
      </c>
      <c r="I180" s="103">
        <v>1.6E-2</v>
      </c>
      <c r="J180" s="51">
        <v>0.01</v>
      </c>
      <c r="K180" s="103">
        <v>2.5000000000000001E-2</v>
      </c>
      <c r="L180" s="51">
        <v>2.2599999999999998</v>
      </c>
      <c r="M180" s="51"/>
      <c r="N180" s="51">
        <v>5.8</v>
      </c>
      <c r="O180" s="103">
        <v>18</v>
      </c>
      <c r="P180" s="51">
        <v>4</v>
      </c>
      <c r="Q180" s="103">
        <v>22</v>
      </c>
      <c r="R180" s="94">
        <v>0.42</v>
      </c>
      <c r="S180" s="7">
        <v>1.05</v>
      </c>
      <c r="T180" s="9">
        <v>94</v>
      </c>
    </row>
    <row r="181" spans="2:20" ht="15.75" thickBot="1">
      <c r="B181" s="238"/>
      <c r="C181" s="227" t="s">
        <v>112</v>
      </c>
      <c r="D181" s="255">
        <v>200</v>
      </c>
      <c r="E181" s="216">
        <v>8</v>
      </c>
      <c r="F181" s="257">
        <v>5</v>
      </c>
      <c r="G181" s="257">
        <v>14</v>
      </c>
      <c r="H181" s="26">
        <v>133</v>
      </c>
      <c r="I181" s="2">
        <v>0.48</v>
      </c>
      <c r="J181" s="3">
        <v>0.4</v>
      </c>
      <c r="K181" s="2"/>
      <c r="L181" s="5">
        <v>44</v>
      </c>
      <c r="M181" s="5">
        <v>1.4</v>
      </c>
      <c r="N181" s="3">
        <v>216</v>
      </c>
      <c r="O181" s="2">
        <v>188</v>
      </c>
      <c r="P181" s="3">
        <v>32</v>
      </c>
      <c r="Q181" s="2">
        <v>258</v>
      </c>
      <c r="R181" s="3">
        <v>0.2</v>
      </c>
      <c r="S181" s="2"/>
      <c r="T181" s="34">
        <v>78</v>
      </c>
    </row>
    <row r="182" spans="2:20" ht="22.9" customHeight="1" thickBot="1">
      <c r="B182" s="260"/>
      <c r="C182" s="261" t="s">
        <v>32</v>
      </c>
      <c r="D182" s="375">
        <f>SUM(D179:D181)</f>
        <v>360</v>
      </c>
      <c r="E182" s="348">
        <f>SUM(E179:E181)</f>
        <v>9.9</v>
      </c>
      <c r="F182" s="348">
        <f t="shared" ref="F182:S182" si="31">SUM(F179:F181)</f>
        <v>7.26</v>
      </c>
      <c r="G182" s="348">
        <f t="shared" si="31"/>
        <v>42.1</v>
      </c>
      <c r="H182" s="153">
        <f t="shared" si="31"/>
        <v>277</v>
      </c>
      <c r="I182" s="153">
        <f t="shared" si="31"/>
        <v>0.52600000000000002</v>
      </c>
      <c r="J182" s="153">
        <f t="shared" si="31"/>
        <v>0.43200000000000005</v>
      </c>
      <c r="K182" s="153">
        <f t="shared" si="31"/>
        <v>2.5000000000000001E-2</v>
      </c>
      <c r="L182" s="153">
        <f t="shared" si="31"/>
        <v>50.46</v>
      </c>
      <c r="M182" s="153">
        <f t="shared" si="31"/>
        <v>7</v>
      </c>
      <c r="N182" s="153">
        <f t="shared" si="31"/>
        <v>241.51</v>
      </c>
      <c r="O182" s="153">
        <f t="shared" si="31"/>
        <v>219.4</v>
      </c>
      <c r="P182" s="153">
        <f t="shared" si="31"/>
        <v>47</v>
      </c>
      <c r="Q182" s="153">
        <f t="shared" si="31"/>
        <v>603.04</v>
      </c>
      <c r="R182" s="153">
        <f t="shared" si="31"/>
        <v>3.29</v>
      </c>
      <c r="S182" s="161">
        <f t="shared" si="31"/>
        <v>3.51</v>
      </c>
      <c r="T182" s="52"/>
    </row>
    <row r="183" spans="2:20" ht="20.45" customHeight="1" thickBot="1">
      <c r="B183" s="263"/>
      <c r="C183" s="264" t="s">
        <v>33</v>
      </c>
      <c r="D183" s="355">
        <v>1845</v>
      </c>
      <c r="E183" s="299">
        <f>SUM(E171,E178,E182,)</f>
        <v>72.290000000000006</v>
      </c>
      <c r="F183" s="299">
        <f>SUM(F171,F178,F182,)</f>
        <v>81.600000000000009</v>
      </c>
      <c r="G183" s="299">
        <f>SUM(G171,G178,G182,)</f>
        <v>220.77</v>
      </c>
      <c r="H183" s="134">
        <f>SUM(H171,H178,H182,)</f>
        <v>1911.3000000000002</v>
      </c>
      <c r="I183" s="126">
        <f t="shared" ref="I183:R183" si="32">SUM(I171,I178,I182,)</f>
        <v>1.5386</v>
      </c>
      <c r="J183" s="126">
        <f t="shared" si="32"/>
        <v>1.2930000000000001</v>
      </c>
      <c r="K183" s="126">
        <f t="shared" si="32"/>
        <v>4.3120000000000003</v>
      </c>
      <c r="L183" s="126">
        <f t="shared" si="32"/>
        <v>1216.07</v>
      </c>
      <c r="M183" s="126">
        <f t="shared" si="32"/>
        <v>55.820000000000007</v>
      </c>
      <c r="N183" s="126">
        <f t="shared" si="32"/>
        <v>758.5</v>
      </c>
      <c r="O183" s="126">
        <f t="shared" si="32"/>
        <v>1301.8000000000002</v>
      </c>
      <c r="P183" s="126">
        <f t="shared" si="32"/>
        <v>412.52</v>
      </c>
      <c r="Q183" s="126">
        <f t="shared" si="32"/>
        <v>2540.37</v>
      </c>
      <c r="R183" s="126">
        <f t="shared" si="32"/>
        <v>15.547000000000001</v>
      </c>
      <c r="S183" s="126">
        <f>SUM(S171,S178,S182,)/1000</f>
        <v>0.12649100000000002</v>
      </c>
      <c r="T183" s="18"/>
    </row>
    <row r="184" spans="2:20" ht="22.5" customHeight="1" thickBot="1">
      <c r="B184" s="284"/>
      <c r="C184" s="338" t="s">
        <v>34</v>
      </c>
      <c r="D184" s="301"/>
      <c r="E184" s="269">
        <f>E183*100/90</f>
        <v>80.322222222222237</v>
      </c>
      <c r="F184" s="302">
        <f>F183*100/92</f>
        <v>88.695652173913047</v>
      </c>
      <c r="G184" s="302">
        <f>G183*100/383</f>
        <v>57.642297650130551</v>
      </c>
      <c r="H184" s="128">
        <f>H183*100/2720</f>
        <v>70.268382352941188</v>
      </c>
      <c r="I184" s="135">
        <f>I183*100/1.4</f>
        <v>109.89999999999999</v>
      </c>
      <c r="J184" s="151">
        <f>J183*100/1.6</f>
        <v>80.8125</v>
      </c>
      <c r="K184" s="129">
        <f>K183*100/10</f>
        <v>43.120000000000005</v>
      </c>
      <c r="L184" s="151">
        <f>L183*100/700</f>
        <v>173.72428571428571</v>
      </c>
      <c r="M184" s="129">
        <f>M183*100/70</f>
        <v>79.742857142857162</v>
      </c>
      <c r="N184" s="151">
        <f>N183*100/1200</f>
        <v>63.208333333333336</v>
      </c>
      <c r="O184" s="129">
        <f>O183*100/1200</f>
        <v>108.48333333333335</v>
      </c>
      <c r="P184" s="151">
        <f>P183*100/300</f>
        <v>137.50666666666666</v>
      </c>
      <c r="Q184" s="129">
        <f>Q183*100/1200</f>
        <v>211.69749999999999</v>
      </c>
      <c r="R184" s="141">
        <f>R183*100/18</f>
        <v>86.37222222222222</v>
      </c>
      <c r="S184" s="135">
        <f>S183*100/0.1</f>
        <v>126.49100000000001</v>
      </c>
      <c r="T184" s="18"/>
    </row>
    <row r="185" spans="2:20" ht="22.5" customHeight="1">
      <c r="B185" s="241"/>
      <c r="C185" s="271"/>
      <c r="D185" s="272"/>
      <c r="E185" s="273"/>
      <c r="F185" s="273"/>
      <c r="G185" s="273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8"/>
    </row>
    <row r="186" spans="2:20" ht="15.75" thickBot="1">
      <c r="B186" s="241"/>
      <c r="C186" s="274"/>
      <c r="D186" s="318"/>
      <c r="E186" s="318"/>
      <c r="F186" s="318"/>
      <c r="G186" s="318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18"/>
    </row>
    <row r="187" spans="2:20" ht="15" customHeight="1" thickBot="1">
      <c r="B187" s="976" t="s">
        <v>1</v>
      </c>
      <c r="C187" s="976" t="s">
        <v>2</v>
      </c>
      <c r="D187" s="976" t="s">
        <v>212</v>
      </c>
      <c r="E187" s="962" t="s">
        <v>199</v>
      </c>
      <c r="F187" s="963"/>
      <c r="G187" s="964"/>
      <c r="H187" s="971" t="s">
        <v>211</v>
      </c>
      <c r="I187" s="989" t="s">
        <v>200</v>
      </c>
      <c r="J187" s="990"/>
      <c r="K187" s="990"/>
      <c r="L187" s="990"/>
      <c r="M187" s="991"/>
      <c r="N187" s="989" t="s">
        <v>205</v>
      </c>
      <c r="O187" s="990"/>
      <c r="P187" s="990"/>
      <c r="Q187" s="990"/>
      <c r="R187" s="990"/>
      <c r="S187" s="991"/>
      <c r="T187" s="971" t="s">
        <v>3</v>
      </c>
    </row>
    <row r="188" spans="2:20" ht="29.25" thickBot="1">
      <c r="B188" s="977"/>
      <c r="C188" s="977"/>
      <c r="D188" s="977"/>
      <c r="E188" s="209" t="s">
        <v>4</v>
      </c>
      <c r="F188" s="209" t="s">
        <v>5</v>
      </c>
      <c r="G188" s="209" t="s">
        <v>6</v>
      </c>
      <c r="H188" s="972"/>
      <c r="I188" s="75" t="s">
        <v>201</v>
      </c>
      <c r="J188" s="75" t="s">
        <v>202</v>
      </c>
      <c r="K188" s="75" t="s">
        <v>226</v>
      </c>
      <c r="L188" s="75" t="s">
        <v>203</v>
      </c>
      <c r="M188" s="75" t="s">
        <v>204</v>
      </c>
      <c r="N188" s="75" t="s">
        <v>206</v>
      </c>
      <c r="O188" s="75" t="s">
        <v>207</v>
      </c>
      <c r="P188" s="75" t="s">
        <v>209</v>
      </c>
      <c r="Q188" s="75" t="s">
        <v>210</v>
      </c>
      <c r="R188" s="75" t="s">
        <v>208</v>
      </c>
      <c r="S188" s="75" t="s">
        <v>213</v>
      </c>
      <c r="T188" s="972"/>
    </row>
    <row r="189" spans="2:20" ht="18.75" customHeight="1">
      <c r="B189" s="210"/>
      <c r="C189" s="211" t="s">
        <v>101</v>
      </c>
      <c r="D189" s="992"/>
      <c r="E189" s="992"/>
      <c r="F189" s="992"/>
      <c r="G189" s="992"/>
      <c r="H189" s="994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3"/>
    </row>
    <row r="190" spans="2:20" ht="15.75" thickBot="1">
      <c r="B190" s="212"/>
      <c r="C190" s="275" t="s">
        <v>113</v>
      </c>
      <c r="D190" s="998"/>
      <c r="E190" s="998"/>
      <c r="F190" s="998"/>
      <c r="G190" s="998"/>
      <c r="H190" s="9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74"/>
    </row>
    <row r="191" spans="2:20" ht="15.75" customHeight="1" thickBot="1">
      <c r="B191" s="319"/>
      <c r="C191" s="362" t="s">
        <v>114</v>
      </c>
      <c r="D191" s="303">
        <v>100</v>
      </c>
      <c r="E191" s="277">
        <v>4.3</v>
      </c>
      <c r="F191" s="277">
        <v>6.1</v>
      </c>
      <c r="G191" s="277">
        <v>4.62</v>
      </c>
      <c r="H191" s="8">
        <v>90.6</v>
      </c>
      <c r="I191" s="187">
        <v>4.2999999999999997E-2</v>
      </c>
      <c r="J191" s="188">
        <v>0.107</v>
      </c>
      <c r="K191" s="189"/>
      <c r="L191" s="188">
        <v>33.08</v>
      </c>
      <c r="M191" s="189">
        <v>1.85</v>
      </c>
      <c r="N191" s="188">
        <v>36</v>
      </c>
      <c r="O191" s="189">
        <v>63.7</v>
      </c>
      <c r="P191" s="188">
        <v>10.42</v>
      </c>
      <c r="Q191" s="189">
        <v>115.1</v>
      </c>
      <c r="R191" s="188">
        <v>0.68</v>
      </c>
      <c r="S191" s="190">
        <v>4.76</v>
      </c>
      <c r="T191" s="55">
        <v>14</v>
      </c>
    </row>
    <row r="192" spans="2:20" ht="16.5" thickBot="1">
      <c r="B192" s="233"/>
      <c r="C192" s="221" t="s">
        <v>115</v>
      </c>
      <c r="D192" s="363">
        <v>200</v>
      </c>
      <c r="E192" s="237">
        <v>10.8</v>
      </c>
      <c r="F192" s="237">
        <v>5.51</v>
      </c>
      <c r="G192" s="237">
        <v>44.55</v>
      </c>
      <c r="H192" s="86">
        <v>271</v>
      </c>
      <c r="I192" s="187">
        <v>6.7000000000000004E-2</v>
      </c>
      <c r="J192" s="188">
        <v>3.5999999999999997E-2</v>
      </c>
      <c r="K192" s="189">
        <v>0.14099999999999999</v>
      </c>
      <c r="L192" s="188">
        <v>15.16</v>
      </c>
      <c r="M192" s="189">
        <v>0.01</v>
      </c>
      <c r="N192" s="188">
        <v>83.8</v>
      </c>
      <c r="O192" s="189">
        <v>85.22</v>
      </c>
      <c r="P192" s="188">
        <v>11.13</v>
      </c>
      <c r="Q192" s="189">
        <v>65.8</v>
      </c>
      <c r="R192" s="188">
        <v>0.91</v>
      </c>
      <c r="S192" s="190">
        <v>0.08</v>
      </c>
      <c r="T192" s="8">
        <v>34</v>
      </c>
    </row>
    <row r="193" spans="2:20" ht="15.75" customHeight="1" thickBot="1">
      <c r="B193" s="238" t="s">
        <v>54</v>
      </c>
      <c r="C193" s="221" t="s">
        <v>39</v>
      </c>
      <c r="D193" s="281">
        <v>200</v>
      </c>
      <c r="E193" s="282">
        <v>3.28</v>
      </c>
      <c r="F193" s="283">
        <v>3.08</v>
      </c>
      <c r="G193" s="283">
        <v>9.19</v>
      </c>
      <c r="H193" s="84">
        <v>77.52</v>
      </c>
      <c r="I193" s="104">
        <v>0.04</v>
      </c>
      <c r="J193" s="104">
        <v>0.17</v>
      </c>
      <c r="K193" s="104"/>
      <c r="L193" s="104">
        <v>17.25</v>
      </c>
      <c r="M193" s="104">
        <v>0.68</v>
      </c>
      <c r="N193" s="104">
        <v>143</v>
      </c>
      <c r="O193" s="104">
        <v>130</v>
      </c>
      <c r="P193" s="104">
        <v>34.299999999999997</v>
      </c>
      <c r="Q193" s="104">
        <v>220</v>
      </c>
      <c r="R193" s="144">
        <v>1.1000000000000001</v>
      </c>
      <c r="S193" s="104">
        <v>11.7</v>
      </c>
      <c r="T193" s="78">
        <v>76</v>
      </c>
    </row>
    <row r="194" spans="2:20" ht="15.75" thickBot="1">
      <c r="B194" s="238"/>
      <c r="C194" s="221" t="s">
        <v>25</v>
      </c>
      <c r="D194" s="228">
        <v>30</v>
      </c>
      <c r="E194" s="216">
        <v>2.4</v>
      </c>
      <c r="F194" s="217">
        <v>0.3</v>
      </c>
      <c r="G194" s="216">
        <v>13.8</v>
      </c>
      <c r="H194" s="3">
        <v>67.5</v>
      </c>
      <c r="I194" s="2">
        <v>3.3000000000000002E-2</v>
      </c>
      <c r="J194" s="5">
        <v>8.9999999999999993E-3</v>
      </c>
      <c r="K194" s="5"/>
      <c r="L194" s="5"/>
      <c r="M194" s="5"/>
      <c r="N194" s="5">
        <v>6</v>
      </c>
      <c r="O194" s="5">
        <v>19.5</v>
      </c>
      <c r="P194" s="5">
        <v>4.2</v>
      </c>
      <c r="Q194" s="3">
        <v>27.9</v>
      </c>
      <c r="R194" s="2">
        <v>0.33</v>
      </c>
      <c r="S194" s="5">
        <v>11.58</v>
      </c>
      <c r="T194" s="8">
        <v>89</v>
      </c>
    </row>
    <row r="195" spans="2:20" ht="15.75" thickBot="1">
      <c r="B195" s="238"/>
      <c r="C195" s="221" t="s">
        <v>16</v>
      </c>
      <c r="D195" s="222">
        <v>20</v>
      </c>
      <c r="E195" s="222">
        <v>1.33</v>
      </c>
      <c r="F195" s="216">
        <v>0.24</v>
      </c>
      <c r="G195" s="228">
        <v>10.6</v>
      </c>
      <c r="H195" s="5">
        <v>49.8</v>
      </c>
      <c r="I195" s="35">
        <v>3.4000000000000002E-2</v>
      </c>
      <c r="J195" s="35">
        <v>1.6E-2</v>
      </c>
      <c r="K195" s="35"/>
      <c r="L195" s="35"/>
      <c r="M195" s="35"/>
      <c r="N195" s="35">
        <v>5.8</v>
      </c>
      <c r="O195" s="35">
        <v>30</v>
      </c>
      <c r="P195" s="35">
        <v>9.4</v>
      </c>
      <c r="Q195" s="35">
        <v>47</v>
      </c>
      <c r="R195" s="35">
        <v>0.78</v>
      </c>
      <c r="S195" s="35">
        <v>10.199999999999999</v>
      </c>
      <c r="T195" s="20">
        <v>90</v>
      </c>
    </row>
    <row r="196" spans="2:20" ht="15.75" thickBot="1">
      <c r="B196" s="238"/>
      <c r="C196" s="227" t="s">
        <v>40</v>
      </c>
      <c r="D196" s="241">
        <v>100</v>
      </c>
      <c r="E196" s="334">
        <v>0.9</v>
      </c>
      <c r="F196" s="416">
        <v>0.2</v>
      </c>
      <c r="G196" s="417">
        <v>8.1</v>
      </c>
      <c r="H196" s="117">
        <v>43</v>
      </c>
      <c r="I196" s="118">
        <v>0.04</v>
      </c>
      <c r="J196" s="55">
        <v>0.03</v>
      </c>
      <c r="K196" s="119"/>
      <c r="L196" s="55">
        <v>4.8</v>
      </c>
      <c r="M196" s="119">
        <v>60</v>
      </c>
      <c r="N196" s="55">
        <v>34</v>
      </c>
      <c r="O196" s="119">
        <v>23</v>
      </c>
      <c r="P196" s="55">
        <v>13</v>
      </c>
      <c r="Q196" s="107">
        <v>197</v>
      </c>
      <c r="R196" s="55">
        <v>0.3</v>
      </c>
      <c r="S196" s="107">
        <v>1.76</v>
      </c>
      <c r="T196" s="8">
        <v>63</v>
      </c>
    </row>
    <row r="197" spans="2:20" ht="23.45" customHeight="1" thickBot="1">
      <c r="B197" s="230" t="s">
        <v>17</v>
      </c>
      <c r="C197" s="231" t="s">
        <v>18</v>
      </c>
      <c r="D197" s="232">
        <f>SUM(D191:D196)</f>
        <v>650</v>
      </c>
      <c r="E197" s="247">
        <f>SUM(E191:E196)</f>
        <v>23.009999999999998</v>
      </c>
      <c r="F197" s="247">
        <f t="shared" ref="F197:S197" si="33">SUM(F191:F196)</f>
        <v>15.43</v>
      </c>
      <c r="G197" s="247">
        <f t="shared" si="33"/>
        <v>90.859999999999985</v>
      </c>
      <c r="H197" s="138">
        <f t="shared" si="33"/>
        <v>599.41999999999996</v>
      </c>
      <c r="I197" s="133">
        <f t="shared" si="33"/>
        <v>0.25700000000000001</v>
      </c>
      <c r="J197" s="120">
        <f t="shared" si="33"/>
        <v>0.36799999999999999</v>
      </c>
      <c r="K197" s="120">
        <f t="shared" si="33"/>
        <v>0.14099999999999999</v>
      </c>
      <c r="L197" s="120">
        <f t="shared" si="33"/>
        <v>70.289999999999992</v>
      </c>
      <c r="M197" s="120">
        <f t="shared" si="33"/>
        <v>62.54</v>
      </c>
      <c r="N197" s="120">
        <f t="shared" si="33"/>
        <v>308.60000000000002</v>
      </c>
      <c r="O197" s="120">
        <f t="shared" si="33"/>
        <v>351.42</v>
      </c>
      <c r="P197" s="120">
        <f t="shared" si="33"/>
        <v>82.45</v>
      </c>
      <c r="Q197" s="120">
        <f t="shared" si="33"/>
        <v>672.8</v>
      </c>
      <c r="R197" s="120">
        <f t="shared" si="33"/>
        <v>4.1000000000000005</v>
      </c>
      <c r="S197" s="120">
        <f t="shared" si="33"/>
        <v>40.079999999999991</v>
      </c>
      <c r="T197" s="27"/>
    </row>
    <row r="198" spans="2:20" ht="32.25" customHeight="1" thickBot="1">
      <c r="B198" s="233"/>
      <c r="C198" s="357" t="s">
        <v>116</v>
      </c>
      <c r="D198" s="228">
        <v>100</v>
      </c>
      <c r="E198" s="308">
        <v>1.1000000000000001</v>
      </c>
      <c r="F198" s="308">
        <v>6.2</v>
      </c>
      <c r="G198" s="308">
        <v>5.7</v>
      </c>
      <c r="H198" s="57">
        <v>83.3</v>
      </c>
      <c r="I198" s="187">
        <v>0.03</v>
      </c>
      <c r="J198" s="188">
        <v>3.5999999999999997E-2</v>
      </c>
      <c r="K198" s="189"/>
      <c r="L198" s="188">
        <v>162.03</v>
      </c>
      <c r="M198" s="189">
        <v>9.58</v>
      </c>
      <c r="N198" s="188">
        <v>23.18</v>
      </c>
      <c r="O198" s="189">
        <v>33.619999999999997</v>
      </c>
      <c r="P198" s="188">
        <v>17.52</v>
      </c>
      <c r="Q198" s="189">
        <v>183.39</v>
      </c>
      <c r="R198" s="188">
        <v>0.6</v>
      </c>
      <c r="S198" s="190">
        <v>2.73</v>
      </c>
      <c r="T198" s="8">
        <v>6</v>
      </c>
    </row>
    <row r="199" spans="2:20" ht="16.5" customHeight="1" thickBot="1">
      <c r="B199" s="238" t="s">
        <v>22</v>
      </c>
      <c r="C199" s="221" t="s">
        <v>117</v>
      </c>
      <c r="D199" s="228" t="s">
        <v>186</v>
      </c>
      <c r="E199" s="308">
        <v>3.81</v>
      </c>
      <c r="F199" s="308">
        <v>4</v>
      </c>
      <c r="G199" s="308">
        <v>10.41</v>
      </c>
      <c r="H199" s="90">
        <v>93</v>
      </c>
      <c r="I199" s="187">
        <v>0.09</v>
      </c>
      <c r="J199" s="188">
        <v>3.6999999999999998E-2</v>
      </c>
      <c r="K199" s="189"/>
      <c r="L199" s="188">
        <v>81.819999999999993</v>
      </c>
      <c r="M199" s="189">
        <v>2.35</v>
      </c>
      <c r="N199" s="188">
        <v>19.399999999999999</v>
      </c>
      <c r="O199" s="189">
        <v>41.79</v>
      </c>
      <c r="P199" s="188">
        <v>18.04</v>
      </c>
      <c r="Q199" s="189">
        <v>269</v>
      </c>
      <c r="R199" s="188">
        <v>0.51</v>
      </c>
      <c r="S199" s="190">
        <v>3.97</v>
      </c>
      <c r="T199" s="8">
        <v>20</v>
      </c>
    </row>
    <row r="200" spans="2:20" ht="16.5" thickBot="1">
      <c r="B200" s="233"/>
      <c r="C200" s="227" t="s">
        <v>118</v>
      </c>
      <c r="D200" s="228">
        <v>280</v>
      </c>
      <c r="E200" s="308">
        <v>18.48</v>
      </c>
      <c r="F200" s="308">
        <v>17.25</v>
      </c>
      <c r="G200" s="308">
        <v>31.8</v>
      </c>
      <c r="H200" s="57">
        <v>356.4</v>
      </c>
      <c r="I200" s="187">
        <v>0.22</v>
      </c>
      <c r="J200" s="188">
        <v>0.19600000000000001</v>
      </c>
      <c r="K200" s="189"/>
      <c r="L200" s="188">
        <v>245</v>
      </c>
      <c r="M200" s="189">
        <v>5.49</v>
      </c>
      <c r="N200" s="188">
        <v>30.35</v>
      </c>
      <c r="O200" s="189">
        <v>271.8</v>
      </c>
      <c r="P200" s="188">
        <v>59.78</v>
      </c>
      <c r="Q200" s="189">
        <v>918.91</v>
      </c>
      <c r="R200" s="188">
        <v>3.17</v>
      </c>
      <c r="S200" s="190">
        <v>13.84</v>
      </c>
      <c r="T200" s="8">
        <v>45</v>
      </c>
    </row>
    <row r="201" spans="2:20" ht="16.5" thickBot="1">
      <c r="B201" s="238"/>
      <c r="C201" s="221" t="s">
        <v>119</v>
      </c>
      <c r="D201" s="217">
        <v>200</v>
      </c>
      <c r="E201" s="306">
        <v>0.12</v>
      </c>
      <c r="F201" s="307">
        <v>0.09</v>
      </c>
      <c r="G201" s="307">
        <v>13.1</v>
      </c>
      <c r="H201" s="152">
        <v>54</v>
      </c>
      <c r="I201" s="187">
        <v>3.0000000000000001E-3</v>
      </c>
      <c r="J201" s="188">
        <v>5.0000000000000001E-3</v>
      </c>
      <c r="K201" s="189"/>
      <c r="L201" s="188">
        <v>0.216</v>
      </c>
      <c r="M201" s="189">
        <v>0.24</v>
      </c>
      <c r="N201" s="188">
        <v>4.53</v>
      </c>
      <c r="O201" s="189">
        <v>3.63</v>
      </c>
      <c r="P201" s="188">
        <v>2.72</v>
      </c>
      <c r="Q201" s="189">
        <v>32.25</v>
      </c>
      <c r="R201" s="188">
        <v>0.54</v>
      </c>
      <c r="S201" s="190">
        <v>0.23</v>
      </c>
      <c r="T201" s="8">
        <v>65</v>
      </c>
    </row>
    <row r="202" spans="2:20" ht="15.75" thickBot="1">
      <c r="B202" s="975"/>
      <c r="C202" s="221" t="s">
        <v>25</v>
      </c>
      <c r="D202" s="228">
        <v>80</v>
      </c>
      <c r="E202" s="216">
        <v>6.4</v>
      </c>
      <c r="F202" s="217">
        <v>0.8</v>
      </c>
      <c r="G202" s="216">
        <v>36.799999999999997</v>
      </c>
      <c r="H202" s="3">
        <v>180</v>
      </c>
      <c r="I202" s="2">
        <v>8.7999999999999995E-2</v>
      </c>
      <c r="J202" s="5">
        <v>2.4E-2</v>
      </c>
      <c r="K202" s="5"/>
      <c r="L202" s="5"/>
      <c r="M202" s="5"/>
      <c r="N202" s="5">
        <v>16</v>
      </c>
      <c r="O202" s="5">
        <v>52</v>
      </c>
      <c r="P202" s="5">
        <v>11.2</v>
      </c>
      <c r="Q202" s="3">
        <v>74.400000000000006</v>
      </c>
      <c r="R202" s="2">
        <v>0.88</v>
      </c>
      <c r="S202" s="5">
        <v>30.88</v>
      </c>
      <c r="T202" s="8">
        <v>89</v>
      </c>
    </row>
    <row r="203" spans="2:20" ht="15.75" thickBot="1">
      <c r="B203" s="975"/>
      <c r="C203" s="227" t="s">
        <v>16</v>
      </c>
      <c r="D203" s="222">
        <v>50</v>
      </c>
      <c r="E203" s="222">
        <v>3.32</v>
      </c>
      <c r="F203" s="216">
        <v>0.6</v>
      </c>
      <c r="G203" s="228">
        <v>26.5</v>
      </c>
      <c r="H203" s="5">
        <v>124.5</v>
      </c>
      <c r="I203" s="35">
        <v>8.5000000000000006E-2</v>
      </c>
      <c r="J203" s="35">
        <v>0.04</v>
      </c>
      <c r="K203" s="35"/>
      <c r="L203" s="35"/>
      <c r="M203" s="35"/>
      <c r="N203" s="35">
        <v>14.5</v>
      </c>
      <c r="O203" s="35">
        <v>75</v>
      </c>
      <c r="P203" s="35">
        <v>23.5</v>
      </c>
      <c r="Q203" s="35">
        <v>117.5</v>
      </c>
      <c r="R203" s="35">
        <v>1.95</v>
      </c>
      <c r="S203" s="35">
        <v>25.5</v>
      </c>
      <c r="T203" s="20">
        <v>90</v>
      </c>
    </row>
    <row r="204" spans="2:20" ht="24.6" customHeight="1" thickBot="1">
      <c r="B204" s="198"/>
      <c r="C204" s="231" t="s">
        <v>26</v>
      </c>
      <c r="D204" s="293">
        <v>970</v>
      </c>
      <c r="E204" s="365">
        <f>SUM(SUM(E198:E203))</f>
        <v>33.230000000000004</v>
      </c>
      <c r="F204" s="366">
        <f t="shared" ref="F204:S204" si="34">SUM(SUM(F198:F203))</f>
        <v>28.94</v>
      </c>
      <c r="G204" s="367">
        <f t="shared" si="34"/>
        <v>124.31</v>
      </c>
      <c r="H204" s="156">
        <f t="shared" si="34"/>
        <v>891.2</v>
      </c>
      <c r="I204" s="155">
        <f t="shared" si="34"/>
        <v>0.5159999999999999</v>
      </c>
      <c r="J204" s="155">
        <f t="shared" si="34"/>
        <v>0.33800000000000002</v>
      </c>
      <c r="K204" s="155">
        <f t="shared" si="34"/>
        <v>0</v>
      </c>
      <c r="L204" s="155">
        <f t="shared" si="34"/>
        <v>489.06600000000003</v>
      </c>
      <c r="M204" s="155">
        <f t="shared" si="34"/>
        <v>17.66</v>
      </c>
      <c r="N204" s="155">
        <f t="shared" si="34"/>
        <v>107.96000000000001</v>
      </c>
      <c r="O204" s="155">
        <f t="shared" si="34"/>
        <v>477.84000000000003</v>
      </c>
      <c r="P204" s="155">
        <f t="shared" si="34"/>
        <v>132.76</v>
      </c>
      <c r="Q204" s="155">
        <f t="shared" si="34"/>
        <v>1595.45</v>
      </c>
      <c r="R204" s="155">
        <f t="shared" si="34"/>
        <v>7.6499999999999995</v>
      </c>
      <c r="S204" s="155">
        <f t="shared" si="34"/>
        <v>77.150000000000006</v>
      </c>
      <c r="T204" s="8"/>
    </row>
    <row r="205" spans="2:20" ht="15.75" customHeight="1" thickBot="1">
      <c r="B205" s="238" t="s">
        <v>28</v>
      </c>
      <c r="C205" s="227" t="s">
        <v>120</v>
      </c>
      <c r="D205" s="248">
        <v>100</v>
      </c>
      <c r="E205" s="187">
        <v>10.57</v>
      </c>
      <c r="F205" s="188">
        <v>9.42</v>
      </c>
      <c r="G205" s="189">
        <v>21.15</v>
      </c>
      <c r="H205" s="188">
        <v>212</v>
      </c>
      <c r="I205" s="189">
        <v>0.88</v>
      </c>
      <c r="J205" s="188">
        <v>8.7999999999999995E-2</v>
      </c>
      <c r="K205" s="189">
        <v>0.22800000000000001</v>
      </c>
      <c r="L205" s="188">
        <v>34.450000000000003</v>
      </c>
      <c r="M205" s="189">
        <v>0.88</v>
      </c>
      <c r="N205" s="188">
        <v>123.2</v>
      </c>
      <c r="O205" s="189">
        <v>133.08000000000001</v>
      </c>
      <c r="P205" s="188">
        <v>17.850000000000001</v>
      </c>
      <c r="Q205" s="189">
        <v>140</v>
      </c>
      <c r="R205" s="188">
        <v>0.98</v>
      </c>
      <c r="S205" s="190">
        <v>2.99</v>
      </c>
      <c r="T205" s="34">
        <v>88</v>
      </c>
    </row>
    <row r="206" spans="2:20" ht="18.75" customHeight="1" thickBot="1">
      <c r="B206" s="238"/>
      <c r="C206" s="368" t="s">
        <v>121</v>
      </c>
      <c r="D206" s="277">
        <v>50</v>
      </c>
      <c r="E206" s="277">
        <v>0.05</v>
      </c>
      <c r="F206" s="277"/>
      <c r="G206" s="277">
        <v>37.5</v>
      </c>
      <c r="H206" s="154">
        <v>150</v>
      </c>
      <c r="I206" s="8"/>
      <c r="J206" s="154"/>
      <c r="K206" s="8"/>
      <c r="L206" s="8"/>
      <c r="M206" s="154"/>
      <c r="N206" s="8">
        <v>2</v>
      </c>
      <c r="O206" s="154">
        <v>0.5</v>
      </c>
      <c r="P206" s="8">
        <v>1</v>
      </c>
      <c r="Q206" s="8">
        <v>2</v>
      </c>
      <c r="R206" s="154">
        <v>0.2</v>
      </c>
      <c r="S206" s="8"/>
      <c r="T206" s="9">
        <v>95</v>
      </c>
    </row>
    <row r="207" spans="2:20" ht="15.75" thickBot="1">
      <c r="B207" s="233"/>
      <c r="C207" s="227" t="s">
        <v>122</v>
      </c>
      <c r="D207" s="222">
        <v>200</v>
      </c>
      <c r="E207" s="222">
        <v>0.1</v>
      </c>
      <c r="F207" s="216">
        <v>0</v>
      </c>
      <c r="G207" s="228">
        <v>7.4999999999999997E-2</v>
      </c>
      <c r="H207" s="3">
        <v>0.75</v>
      </c>
      <c r="I207" s="2"/>
      <c r="J207" s="3">
        <v>0.01</v>
      </c>
      <c r="K207" s="2"/>
      <c r="L207" s="2">
        <v>0.3</v>
      </c>
      <c r="M207" s="3">
        <v>0.04</v>
      </c>
      <c r="N207" s="2">
        <v>4.4000000000000004</v>
      </c>
      <c r="O207" s="3">
        <v>7.2</v>
      </c>
      <c r="P207" s="2">
        <v>3.8</v>
      </c>
      <c r="Q207" s="2">
        <v>20.6</v>
      </c>
      <c r="R207" s="3">
        <v>0.7</v>
      </c>
      <c r="S207" s="2"/>
      <c r="T207" s="8">
        <v>70</v>
      </c>
    </row>
    <row r="208" spans="2:20" ht="24" customHeight="1" thickBot="1">
      <c r="B208" s="260"/>
      <c r="C208" s="261" t="s">
        <v>32</v>
      </c>
      <c r="D208" s="298">
        <f>SUM(SUM(D205:D207))</f>
        <v>350</v>
      </c>
      <c r="E208" s="298">
        <f>SUM(SUM(E205:E207))</f>
        <v>10.72</v>
      </c>
      <c r="F208" s="298">
        <f>SUM(SUM(F205:F207))</f>
        <v>9.42</v>
      </c>
      <c r="G208" s="369">
        <f>SUM(SUM(G205:G207))</f>
        <v>58.725000000000001</v>
      </c>
      <c r="H208" s="125">
        <f>SUM(SUM(H205:H207))</f>
        <v>362.75</v>
      </c>
      <c r="I208" s="125">
        <f t="shared" ref="I208:S208" si="35">SUM(SUM(I205:I207))</f>
        <v>0.88</v>
      </c>
      <c r="J208" s="125">
        <f t="shared" si="35"/>
        <v>9.799999999999999E-2</v>
      </c>
      <c r="K208" s="125">
        <f t="shared" si="35"/>
        <v>0.22800000000000001</v>
      </c>
      <c r="L208" s="125">
        <f t="shared" si="35"/>
        <v>34.75</v>
      </c>
      <c r="M208" s="125">
        <f t="shared" si="35"/>
        <v>0.92</v>
      </c>
      <c r="N208" s="125">
        <f t="shared" si="35"/>
        <v>129.6</v>
      </c>
      <c r="O208" s="125">
        <f t="shared" si="35"/>
        <v>140.78</v>
      </c>
      <c r="P208" s="125">
        <f t="shared" si="35"/>
        <v>22.650000000000002</v>
      </c>
      <c r="Q208" s="125">
        <f t="shared" si="35"/>
        <v>162.6</v>
      </c>
      <c r="R208" s="125">
        <f t="shared" si="35"/>
        <v>1.88</v>
      </c>
      <c r="S208" s="131">
        <f t="shared" si="35"/>
        <v>2.99</v>
      </c>
      <c r="T208" s="52"/>
    </row>
    <row r="209" spans="2:20" ht="21" customHeight="1" thickBot="1">
      <c r="B209" s="263"/>
      <c r="C209" s="264" t="s">
        <v>33</v>
      </c>
      <c r="D209" s="355">
        <v>1730</v>
      </c>
      <c r="E209" s="299">
        <f>SUM(E197,E204,E208,)</f>
        <v>66.960000000000008</v>
      </c>
      <c r="F209" s="299">
        <f>SUM(F197,F204,F208,)</f>
        <v>53.790000000000006</v>
      </c>
      <c r="G209" s="370">
        <f>SUM(G197,G204,G208,)</f>
        <v>273.89499999999998</v>
      </c>
      <c r="H209" s="134">
        <f>SUM(H197,H204,H208,)</f>
        <v>1853.37</v>
      </c>
      <c r="I209" s="126">
        <f t="shared" ref="I209:R209" si="36">SUM(I197,I204,I208,)</f>
        <v>1.653</v>
      </c>
      <c r="J209" s="126">
        <f t="shared" si="36"/>
        <v>0.80399999999999994</v>
      </c>
      <c r="K209" s="126">
        <f t="shared" si="36"/>
        <v>0.36899999999999999</v>
      </c>
      <c r="L209" s="126">
        <f t="shared" si="36"/>
        <v>594.10599999999999</v>
      </c>
      <c r="M209" s="126">
        <f t="shared" si="36"/>
        <v>81.12</v>
      </c>
      <c r="N209" s="126">
        <f t="shared" si="36"/>
        <v>546.16000000000008</v>
      </c>
      <c r="O209" s="126">
        <f t="shared" si="36"/>
        <v>970.04</v>
      </c>
      <c r="P209" s="126">
        <f t="shared" si="36"/>
        <v>237.85999999999999</v>
      </c>
      <c r="Q209" s="126">
        <f t="shared" si="36"/>
        <v>2430.85</v>
      </c>
      <c r="R209" s="126">
        <f t="shared" si="36"/>
        <v>13.629999999999999</v>
      </c>
      <c r="S209" s="126">
        <f>SUM(S197,S204,S208,)/1000</f>
        <v>0.12021999999999998</v>
      </c>
      <c r="T209" s="18"/>
    </row>
    <row r="210" spans="2:20" ht="18.75" customHeight="1" thickBot="1">
      <c r="B210" s="284"/>
      <c r="C210" s="338" t="s">
        <v>34</v>
      </c>
      <c r="D210" s="301"/>
      <c r="E210" s="269">
        <f>E209*100/90</f>
        <v>74.400000000000006</v>
      </c>
      <c r="F210" s="302">
        <f>F209*100/92</f>
        <v>58.467391304347835</v>
      </c>
      <c r="G210" s="302">
        <f>G209*100/383</f>
        <v>71.513054830287203</v>
      </c>
      <c r="H210" s="129">
        <f>H209*100/2720</f>
        <v>68.138602941176472</v>
      </c>
      <c r="I210" s="135">
        <f>I209*100/1.4</f>
        <v>118.07142857142858</v>
      </c>
      <c r="J210" s="151">
        <f>J209*100/1.6</f>
        <v>50.249999999999993</v>
      </c>
      <c r="K210" s="129">
        <f>K209*100/10</f>
        <v>3.69</v>
      </c>
      <c r="L210" s="151">
        <f>L209*100/700</f>
        <v>84.872285714285709</v>
      </c>
      <c r="M210" s="129">
        <f>M209*100/70</f>
        <v>115.88571428571429</v>
      </c>
      <c r="N210" s="151">
        <f>N209*100/1200</f>
        <v>45.513333333333343</v>
      </c>
      <c r="O210" s="129">
        <f>O209*100/1200</f>
        <v>80.836666666666673</v>
      </c>
      <c r="P210" s="151">
        <f>P209*100/300</f>
        <v>79.286666666666662</v>
      </c>
      <c r="Q210" s="129">
        <f>Q209*100/1200</f>
        <v>202.57083333333333</v>
      </c>
      <c r="R210" s="141">
        <f>R209*100/18</f>
        <v>75.722222222222229</v>
      </c>
      <c r="S210" s="135">
        <f>S209*100/0.1</f>
        <v>120.21999999999998</v>
      </c>
      <c r="T210" s="18"/>
    </row>
    <row r="211" spans="2:20">
      <c r="B211" s="241"/>
      <c r="C211" s="274"/>
      <c r="D211" s="318"/>
      <c r="E211" s="318"/>
      <c r="F211" s="318"/>
      <c r="G211" s="318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18"/>
    </row>
    <row r="212" spans="2:20" ht="15.75" thickBot="1">
      <c r="B212" s="241"/>
      <c r="C212" s="274"/>
      <c r="D212" s="318"/>
      <c r="E212" s="318"/>
      <c r="F212" s="318"/>
      <c r="G212" s="318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18"/>
    </row>
    <row r="213" spans="2:20" ht="15" customHeight="1" thickBot="1">
      <c r="B213" s="976" t="s">
        <v>1</v>
      </c>
      <c r="C213" s="976" t="s">
        <v>2</v>
      </c>
      <c r="D213" s="976" t="s">
        <v>212</v>
      </c>
      <c r="E213" s="962" t="s">
        <v>199</v>
      </c>
      <c r="F213" s="963"/>
      <c r="G213" s="964"/>
      <c r="H213" s="971" t="s">
        <v>211</v>
      </c>
      <c r="I213" s="989" t="s">
        <v>200</v>
      </c>
      <c r="J213" s="990"/>
      <c r="K213" s="990"/>
      <c r="L213" s="990"/>
      <c r="M213" s="991"/>
      <c r="N213" s="989" t="s">
        <v>205</v>
      </c>
      <c r="O213" s="990"/>
      <c r="P213" s="990"/>
      <c r="Q213" s="990"/>
      <c r="R213" s="990"/>
      <c r="S213" s="991"/>
      <c r="T213" s="971" t="s">
        <v>3</v>
      </c>
    </row>
    <row r="214" spans="2:20" ht="29.25" thickBot="1">
      <c r="B214" s="977"/>
      <c r="C214" s="977"/>
      <c r="D214" s="977"/>
      <c r="E214" s="209" t="s">
        <v>4</v>
      </c>
      <c r="F214" s="209" t="s">
        <v>5</v>
      </c>
      <c r="G214" s="209" t="s">
        <v>6</v>
      </c>
      <c r="H214" s="972"/>
      <c r="I214" s="75" t="s">
        <v>201</v>
      </c>
      <c r="J214" s="75" t="s">
        <v>202</v>
      </c>
      <c r="K214" s="75" t="s">
        <v>226</v>
      </c>
      <c r="L214" s="75" t="s">
        <v>203</v>
      </c>
      <c r="M214" s="75" t="s">
        <v>204</v>
      </c>
      <c r="N214" s="75" t="s">
        <v>206</v>
      </c>
      <c r="O214" s="75" t="s">
        <v>207</v>
      </c>
      <c r="P214" s="75" t="s">
        <v>209</v>
      </c>
      <c r="Q214" s="75" t="s">
        <v>210</v>
      </c>
      <c r="R214" s="75" t="s">
        <v>208</v>
      </c>
      <c r="S214" s="75" t="s">
        <v>213</v>
      </c>
      <c r="T214" s="972"/>
    </row>
    <row r="215" spans="2:20" ht="18" customHeight="1">
      <c r="B215" s="210"/>
      <c r="C215" s="211" t="s">
        <v>101</v>
      </c>
      <c r="D215" s="992"/>
      <c r="E215" s="992"/>
      <c r="F215" s="992"/>
      <c r="G215" s="992"/>
      <c r="H215" s="994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3"/>
    </row>
    <row r="216" spans="2:20" ht="15.75" thickBot="1">
      <c r="B216" s="212"/>
      <c r="C216" s="213" t="s">
        <v>123</v>
      </c>
      <c r="D216" s="998"/>
      <c r="E216" s="998"/>
      <c r="F216" s="998"/>
      <c r="G216" s="998"/>
      <c r="H216" s="9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74"/>
    </row>
    <row r="217" spans="2:20" ht="16.5" thickBot="1">
      <c r="B217" s="210"/>
      <c r="C217" s="372" t="s">
        <v>64</v>
      </c>
      <c r="D217" s="373" t="s">
        <v>65</v>
      </c>
      <c r="E217" s="222">
        <v>3.14</v>
      </c>
      <c r="F217" s="222">
        <v>7.52</v>
      </c>
      <c r="G217" s="216">
        <v>19.78</v>
      </c>
      <c r="H217" s="5">
        <v>150.97</v>
      </c>
      <c r="I217" s="180">
        <v>6.5000000000000002E-2</v>
      </c>
      <c r="J217" s="180">
        <v>3.2000000000000001E-2</v>
      </c>
      <c r="K217" s="188">
        <v>0.13</v>
      </c>
      <c r="L217" s="183">
        <v>45</v>
      </c>
      <c r="M217" s="181"/>
      <c r="N217" s="183">
        <v>11.2</v>
      </c>
      <c r="O217" s="181">
        <v>37</v>
      </c>
      <c r="P217" s="183">
        <v>13.2</v>
      </c>
      <c r="Q217" s="181">
        <v>55.4</v>
      </c>
      <c r="R217" s="183">
        <v>0.82</v>
      </c>
      <c r="S217" s="182">
        <v>15.44</v>
      </c>
      <c r="T217" s="58">
        <v>1</v>
      </c>
    </row>
    <row r="218" spans="2:20" ht="16.5" thickBot="1">
      <c r="B218" s="220"/>
      <c r="C218" s="221" t="s">
        <v>124</v>
      </c>
      <c r="D218" s="257" t="s">
        <v>12</v>
      </c>
      <c r="E218" s="259">
        <v>23.3</v>
      </c>
      <c r="F218" s="323">
        <v>13.5</v>
      </c>
      <c r="G218" s="323">
        <v>30.4</v>
      </c>
      <c r="H218" s="59">
        <v>336.5</v>
      </c>
      <c r="I218" s="188">
        <v>5.5E-2</v>
      </c>
      <c r="J218" s="188">
        <v>0.3</v>
      </c>
      <c r="K218" s="189">
        <v>0.46</v>
      </c>
      <c r="L218" s="188">
        <v>36.97</v>
      </c>
      <c r="M218" s="189">
        <v>0.12</v>
      </c>
      <c r="N218" s="188">
        <v>209.5</v>
      </c>
      <c r="O218" s="189">
        <v>168.46</v>
      </c>
      <c r="P218" s="188">
        <v>30.56</v>
      </c>
      <c r="Q218" s="189">
        <v>150.35</v>
      </c>
      <c r="R218" s="188">
        <v>0.84</v>
      </c>
      <c r="S218" s="190">
        <v>12.5</v>
      </c>
      <c r="T218" s="8">
        <v>37</v>
      </c>
    </row>
    <row r="219" spans="2:20" ht="17.25" customHeight="1" thickBot="1">
      <c r="B219" s="223" t="s">
        <v>54</v>
      </c>
      <c r="C219" s="221" t="s">
        <v>14</v>
      </c>
      <c r="D219" s="222" t="s">
        <v>15</v>
      </c>
      <c r="E219" s="224">
        <v>0.2</v>
      </c>
      <c r="F219" s="225">
        <v>0.01</v>
      </c>
      <c r="G219" s="225">
        <v>9.9</v>
      </c>
      <c r="H219" s="7">
        <v>41</v>
      </c>
      <c r="I219" s="187">
        <v>1E-3</v>
      </c>
      <c r="J219" s="188">
        <v>8.9999999999999998E-4</v>
      </c>
      <c r="K219" s="189"/>
      <c r="L219" s="188">
        <v>0.05</v>
      </c>
      <c r="M219" s="189">
        <v>2.2000000000000002</v>
      </c>
      <c r="N219" s="188">
        <v>15.8</v>
      </c>
      <c r="O219" s="189">
        <v>8</v>
      </c>
      <c r="P219" s="188">
        <v>6</v>
      </c>
      <c r="Q219" s="189">
        <v>33.700000000000003</v>
      </c>
      <c r="R219" s="188">
        <v>0.78</v>
      </c>
      <c r="S219" s="190">
        <v>5.0000000000000001E-3</v>
      </c>
      <c r="T219" s="8">
        <v>73</v>
      </c>
    </row>
    <row r="220" spans="2:20" ht="15.75" thickBot="1">
      <c r="B220" s="223"/>
      <c r="C220" s="221" t="s">
        <v>25</v>
      </c>
      <c r="D220" s="217">
        <v>60</v>
      </c>
      <c r="E220" s="216">
        <v>4.8</v>
      </c>
      <c r="F220" s="217">
        <v>0.6</v>
      </c>
      <c r="G220" s="216">
        <v>27.6</v>
      </c>
      <c r="H220" s="5">
        <v>135</v>
      </c>
      <c r="I220" s="5">
        <v>6.6000000000000003E-2</v>
      </c>
      <c r="J220" s="5">
        <v>1.7999999999999999E-2</v>
      </c>
      <c r="K220" s="5"/>
      <c r="L220" s="5"/>
      <c r="M220" s="5"/>
      <c r="N220" s="5">
        <v>12</v>
      </c>
      <c r="O220" s="5">
        <v>39</v>
      </c>
      <c r="P220" s="5">
        <v>8.4</v>
      </c>
      <c r="Q220" s="3">
        <v>55.8</v>
      </c>
      <c r="R220" s="2">
        <v>0.66</v>
      </c>
      <c r="S220" s="5">
        <v>23.16</v>
      </c>
      <c r="T220" s="8">
        <v>89</v>
      </c>
    </row>
    <row r="221" spans="2:20" ht="15.75" thickBot="1">
      <c r="B221" s="223"/>
      <c r="C221" s="227" t="s">
        <v>16</v>
      </c>
      <c r="D221" s="222">
        <v>50</v>
      </c>
      <c r="E221" s="222">
        <v>3.32</v>
      </c>
      <c r="F221" s="216">
        <v>0.6</v>
      </c>
      <c r="G221" s="228">
        <v>26.5</v>
      </c>
      <c r="H221" s="5">
        <v>124.5</v>
      </c>
      <c r="I221" s="35">
        <v>8.5000000000000006E-2</v>
      </c>
      <c r="J221" s="35">
        <v>0.04</v>
      </c>
      <c r="K221" s="35"/>
      <c r="L221" s="35"/>
      <c r="M221" s="35"/>
      <c r="N221" s="35">
        <v>14.5</v>
      </c>
      <c r="O221" s="35">
        <v>75</v>
      </c>
      <c r="P221" s="35">
        <v>23.5</v>
      </c>
      <c r="Q221" s="35">
        <v>117.5</v>
      </c>
      <c r="R221" s="35">
        <v>1.95</v>
      </c>
      <c r="S221" s="35">
        <v>25.5</v>
      </c>
      <c r="T221" s="78">
        <v>90</v>
      </c>
    </row>
    <row r="222" spans="2:20" ht="23.45" customHeight="1" thickBot="1">
      <c r="B222" s="230" t="s">
        <v>17</v>
      </c>
      <c r="C222" s="231" t="s">
        <v>18</v>
      </c>
      <c r="D222" s="232">
        <v>687</v>
      </c>
      <c r="E222" s="374">
        <f>SUM(E217:E221)</f>
        <v>34.76</v>
      </c>
      <c r="F222" s="374">
        <f>SUM(F217:F221)</f>
        <v>22.230000000000004</v>
      </c>
      <c r="G222" s="374">
        <f>SUM(G217:G221)</f>
        <v>114.18</v>
      </c>
      <c r="H222" s="160">
        <f>SUM(H217:H221)</f>
        <v>787.97</v>
      </c>
      <c r="I222" s="133">
        <f t="shared" ref="I222:S222" si="37">SUM(I217:I221)</f>
        <v>0.27200000000000002</v>
      </c>
      <c r="J222" s="120">
        <f t="shared" si="37"/>
        <v>0.39089999999999997</v>
      </c>
      <c r="K222" s="120">
        <f t="shared" si="37"/>
        <v>0.59000000000000008</v>
      </c>
      <c r="L222" s="120">
        <f t="shared" si="37"/>
        <v>82.02</v>
      </c>
      <c r="M222" s="120">
        <f t="shared" si="37"/>
        <v>2.3200000000000003</v>
      </c>
      <c r="N222" s="120">
        <f t="shared" si="37"/>
        <v>263</v>
      </c>
      <c r="O222" s="120">
        <f t="shared" si="37"/>
        <v>327.46000000000004</v>
      </c>
      <c r="P222" s="120">
        <f t="shared" si="37"/>
        <v>81.66</v>
      </c>
      <c r="Q222" s="120">
        <f t="shared" si="37"/>
        <v>412.75</v>
      </c>
      <c r="R222" s="120">
        <f t="shared" si="37"/>
        <v>5.05</v>
      </c>
      <c r="S222" s="120">
        <f t="shared" si="37"/>
        <v>76.60499999999999</v>
      </c>
      <c r="T222" s="56"/>
    </row>
    <row r="223" spans="2:20" ht="16.5" thickBot="1">
      <c r="B223" s="220"/>
      <c r="C223" s="362" t="s">
        <v>36</v>
      </c>
      <c r="D223" s="277">
        <v>100</v>
      </c>
      <c r="E223" s="263">
        <v>0.8</v>
      </c>
      <c r="F223" s="278">
        <v>0.1</v>
      </c>
      <c r="G223" s="288">
        <v>2.5</v>
      </c>
      <c r="H223" s="82">
        <v>14</v>
      </c>
      <c r="I223" s="80">
        <v>0.03</v>
      </c>
      <c r="J223" s="82">
        <v>0.04</v>
      </c>
      <c r="K223" s="80"/>
      <c r="L223" s="82">
        <v>10</v>
      </c>
      <c r="M223" s="80">
        <v>10</v>
      </c>
      <c r="N223" s="82">
        <v>23</v>
      </c>
      <c r="O223" s="80">
        <v>42</v>
      </c>
      <c r="P223" s="80">
        <v>14</v>
      </c>
      <c r="Q223" s="82">
        <v>141</v>
      </c>
      <c r="R223" s="80">
        <v>0.6</v>
      </c>
      <c r="S223" s="82">
        <v>3</v>
      </c>
      <c r="T223" s="8">
        <v>15</v>
      </c>
    </row>
    <row r="224" spans="2:20" ht="16.5" thickBot="1">
      <c r="B224" s="220"/>
      <c r="C224" s="221" t="s">
        <v>125</v>
      </c>
      <c r="D224" s="216" t="s">
        <v>189</v>
      </c>
      <c r="E224" s="289">
        <v>6.27</v>
      </c>
      <c r="F224" s="289">
        <v>7.4</v>
      </c>
      <c r="G224" s="289">
        <v>33.9</v>
      </c>
      <c r="H224" s="85">
        <v>227.3</v>
      </c>
      <c r="I224" s="51">
        <v>7.0000000000000007E-2</v>
      </c>
      <c r="J224" s="100">
        <v>5.3999999999999999E-2</v>
      </c>
      <c r="K224" s="51">
        <v>0.125</v>
      </c>
      <c r="L224" s="100">
        <v>153.44999999999999</v>
      </c>
      <c r="M224" s="51">
        <v>5.52</v>
      </c>
      <c r="N224" s="7">
        <v>15.61</v>
      </c>
      <c r="O224" s="100">
        <v>54.05</v>
      </c>
      <c r="P224" s="51">
        <v>19.22</v>
      </c>
      <c r="Q224" s="100">
        <v>333.3</v>
      </c>
      <c r="R224" s="51">
        <v>0.81</v>
      </c>
      <c r="S224" s="51">
        <v>15.43</v>
      </c>
      <c r="T224" s="34">
        <v>27</v>
      </c>
    </row>
    <row r="225" spans="2:20" ht="16.5" thickBot="1">
      <c r="B225" s="220"/>
      <c r="C225" s="332" t="s">
        <v>127</v>
      </c>
      <c r="D225" s="418" t="s">
        <v>190</v>
      </c>
      <c r="E225" s="280">
        <v>23.5</v>
      </c>
      <c r="F225" s="296">
        <v>14.1</v>
      </c>
      <c r="G225" s="296">
        <v>5.2</v>
      </c>
      <c r="H225" s="86">
        <v>242</v>
      </c>
      <c r="I225" s="187">
        <v>0.29399999999999998</v>
      </c>
      <c r="J225" s="188">
        <v>0.106</v>
      </c>
      <c r="K225" s="189">
        <v>0.27800000000000002</v>
      </c>
      <c r="L225" s="188">
        <v>5</v>
      </c>
      <c r="M225" s="189">
        <v>1.78</v>
      </c>
      <c r="N225" s="188">
        <v>50.59</v>
      </c>
      <c r="O225" s="189">
        <v>281.42</v>
      </c>
      <c r="P225" s="188">
        <v>65.260000000000005</v>
      </c>
      <c r="Q225" s="189">
        <v>481.17</v>
      </c>
      <c r="R225" s="188">
        <v>1.24</v>
      </c>
      <c r="S225" s="190">
        <v>54.8</v>
      </c>
      <c r="T225" s="9">
        <v>40</v>
      </c>
    </row>
    <row r="226" spans="2:20" ht="18" customHeight="1" thickBot="1">
      <c r="B226" s="223" t="s">
        <v>22</v>
      </c>
      <c r="C226" s="221" t="s">
        <v>129</v>
      </c>
      <c r="D226" s="216">
        <v>200</v>
      </c>
      <c r="E226" s="419">
        <v>4.8</v>
      </c>
      <c r="F226" s="420">
        <v>5.2</v>
      </c>
      <c r="G226" s="420">
        <v>47.9</v>
      </c>
      <c r="H226" s="174">
        <v>257.60000000000002</v>
      </c>
      <c r="I226" s="187">
        <v>0.06</v>
      </c>
      <c r="J226" s="188">
        <v>0.03</v>
      </c>
      <c r="K226" s="189">
        <v>7.4999999999999997E-2</v>
      </c>
      <c r="L226" s="188">
        <v>212.34</v>
      </c>
      <c r="M226" s="189">
        <v>0.37</v>
      </c>
      <c r="N226" s="188">
        <v>11.57</v>
      </c>
      <c r="O226" s="189">
        <v>90.86</v>
      </c>
      <c r="P226" s="188">
        <v>33.96</v>
      </c>
      <c r="Q226" s="189">
        <v>92.85</v>
      </c>
      <c r="R226" s="188">
        <v>0.68</v>
      </c>
      <c r="S226" s="190">
        <v>1.85</v>
      </c>
      <c r="T226" s="34">
        <v>57</v>
      </c>
    </row>
    <row r="227" spans="2:20" ht="16.5" thickBot="1">
      <c r="B227" s="223"/>
      <c r="C227" s="227" t="s">
        <v>59</v>
      </c>
      <c r="D227" s="311">
        <v>200</v>
      </c>
      <c r="E227" s="289">
        <v>0.96</v>
      </c>
      <c r="F227" s="289">
        <v>0.06</v>
      </c>
      <c r="G227" s="289">
        <v>10</v>
      </c>
      <c r="H227" s="85">
        <v>44</v>
      </c>
      <c r="I227" s="187">
        <v>2.5000000000000001E-3</v>
      </c>
      <c r="J227" s="187">
        <v>4.0000000000000001E-3</v>
      </c>
      <c r="K227" s="188"/>
      <c r="L227" s="189">
        <v>0.98</v>
      </c>
      <c r="M227" s="188">
        <v>5.12</v>
      </c>
      <c r="N227" s="189">
        <v>6.2480000000000002</v>
      </c>
      <c r="O227" s="188">
        <v>7.49</v>
      </c>
      <c r="P227" s="189">
        <v>3.75</v>
      </c>
      <c r="Q227" s="188">
        <v>39.314</v>
      </c>
      <c r="R227" s="190">
        <v>0.16</v>
      </c>
      <c r="S227" s="190">
        <v>0.123</v>
      </c>
      <c r="T227" s="34">
        <v>69</v>
      </c>
    </row>
    <row r="228" spans="2:20" ht="15.75" thickBot="1">
      <c r="B228" s="970"/>
      <c r="C228" s="221" t="s">
        <v>25</v>
      </c>
      <c r="D228" s="217">
        <v>50</v>
      </c>
      <c r="E228" s="218">
        <v>4</v>
      </c>
      <c r="F228" s="217">
        <v>0.5</v>
      </c>
      <c r="G228" s="218">
        <v>23</v>
      </c>
      <c r="H228" s="5">
        <v>112.5</v>
      </c>
      <c r="I228" s="5">
        <v>5.5E-2</v>
      </c>
      <c r="J228" s="5">
        <v>1.4999999999999999E-2</v>
      </c>
      <c r="K228" s="5"/>
      <c r="L228" s="5"/>
      <c r="M228" s="5"/>
      <c r="N228" s="5">
        <v>10</v>
      </c>
      <c r="O228" s="5">
        <v>32.5</v>
      </c>
      <c r="P228" s="5">
        <v>7</v>
      </c>
      <c r="Q228" s="3">
        <v>46.5</v>
      </c>
      <c r="R228" s="2">
        <v>0.55000000000000004</v>
      </c>
      <c r="S228" s="5">
        <v>19.3</v>
      </c>
      <c r="T228" s="8">
        <v>89</v>
      </c>
    </row>
    <row r="229" spans="2:20" ht="15.75" thickBot="1">
      <c r="B229" s="970"/>
      <c r="C229" s="227" t="s">
        <v>16</v>
      </c>
      <c r="D229" s="241">
        <v>30</v>
      </c>
      <c r="E229" s="242">
        <v>2</v>
      </c>
      <c r="F229" s="243">
        <v>0.36</v>
      </c>
      <c r="G229" s="244">
        <v>15.87</v>
      </c>
      <c r="H229" s="11">
        <v>74.7</v>
      </c>
      <c r="I229" s="2">
        <v>5.0999999999999997E-2</v>
      </c>
      <c r="J229" s="2">
        <v>2.4E-2</v>
      </c>
      <c r="K229" s="10"/>
      <c r="L229" s="2"/>
      <c r="M229" s="10"/>
      <c r="N229" s="2">
        <v>8.6999999999999993</v>
      </c>
      <c r="O229" s="10">
        <v>45</v>
      </c>
      <c r="P229" s="2">
        <v>14.1</v>
      </c>
      <c r="Q229" s="10">
        <v>70.5</v>
      </c>
      <c r="R229" s="29">
        <v>1.17</v>
      </c>
      <c r="S229" s="5">
        <v>15.3</v>
      </c>
      <c r="T229" s="9">
        <v>90</v>
      </c>
    </row>
    <row r="230" spans="2:20" ht="22.9" customHeight="1" thickBot="1">
      <c r="B230" s="198"/>
      <c r="C230" s="231" t="s">
        <v>26</v>
      </c>
      <c r="D230" s="293">
        <v>1040</v>
      </c>
      <c r="E230" s="230">
        <f>SUM(SUM(E223:E229))</f>
        <v>42.33</v>
      </c>
      <c r="F230" s="246">
        <f>SUM(SUM(F223:F229))</f>
        <v>27.72</v>
      </c>
      <c r="G230" s="247">
        <f>SUM(SUM(G223:G229))</f>
        <v>138.37</v>
      </c>
      <c r="H230" s="147">
        <f>SUM(SUM(H223:H229))</f>
        <v>972.10000000000014</v>
      </c>
      <c r="I230" s="130">
        <f t="shared" ref="I230:S230" si="38">SUM(SUM(I223:I229))</f>
        <v>0.56250000000000011</v>
      </c>
      <c r="J230" s="130">
        <f t="shared" si="38"/>
        <v>0.27300000000000002</v>
      </c>
      <c r="K230" s="130">
        <f t="shared" si="38"/>
        <v>0.47800000000000004</v>
      </c>
      <c r="L230" s="130">
        <f t="shared" si="38"/>
        <v>381.77</v>
      </c>
      <c r="M230" s="130">
        <f t="shared" si="38"/>
        <v>22.790000000000003</v>
      </c>
      <c r="N230" s="130">
        <f t="shared" si="38"/>
        <v>125.71800000000002</v>
      </c>
      <c r="O230" s="130">
        <f t="shared" si="38"/>
        <v>553.32000000000005</v>
      </c>
      <c r="P230" s="130">
        <f t="shared" si="38"/>
        <v>157.29</v>
      </c>
      <c r="Q230" s="130">
        <f t="shared" si="38"/>
        <v>1204.634</v>
      </c>
      <c r="R230" s="130">
        <f t="shared" si="38"/>
        <v>5.2100000000000009</v>
      </c>
      <c r="S230" s="130">
        <f t="shared" si="38"/>
        <v>109.80299999999998</v>
      </c>
      <c r="T230" s="8"/>
    </row>
    <row r="231" spans="2:20" ht="17.25" customHeight="1" thickBot="1">
      <c r="B231" s="238" t="s">
        <v>28</v>
      </c>
      <c r="C231" s="227" t="s">
        <v>69</v>
      </c>
      <c r="D231" s="251">
        <v>150</v>
      </c>
      <c r="E231" s="248">
        <v>0.6</v>
      </c>
      <c r="F231" s="248">
        <v>0.45</v>
      </c>
      <c r="G231" s="248">
        <v>15.54</v>
      </c>
      <c r="H231" s="2">
        <v>70.5</v>
      </c>
      <c r="I231" s="29">
        <v>0.03</v>
      </c>
      <c r="J231" s="29">
        <v>4.4999999999999998E-2</v>
      </c>
      <c r="K231" s="29"/>
      <c r="L231" s="29">
        <v>3</v>
      </c>
      <c r="M231" s="29">
        <v>7.5</v>
      </c>
      <c r="N231" s="29">
        <v>28.5</v>
      </c>
      <c r="O231" s="29">
        <v>24</v>
      </c>
      <c r="P231" s="29">
        <v>18</v>
      </c>
      <c r="Q231" s="29">
        <v>232.5</v>
      </c>
      <c r="R231" s="29">
        <v>3.45</v>
      </c>
      <c r="S231" s="29">
        <v>1.5</v>
      </c>
      <c r="T231" s="20">
        <v>63</v>
      </c>
    </row>
    <row r="232" spans="2:20" ht="16.5" thickBot="1">
      <c r="B232" s="238"/>
      <c r="C232" s="221" t="s">
        <v>130</v>
      </c>
      <c r="D232" s="248">
        <v>36</v>
      </c>
      <c r="E232" s="216">
        <v>1.9</v>
      </c>
      <c r="F232" s="216">
        <v>0.7</v>
      </c>
      <c r="G232" s="222">
        <v>17.8</v>
      </c>
      <c r="H232" s="2">
        <v>85</v>
      </c>
      <c r="I232" s="187">
        <v>2.1499999999999998E-2</v>
      </c>
      <c r="J232" s="187">
        <v>1.7999999999999999E-2</v>
      </c>
      <c r="K232" s="188">
        <v>9.4E-2</v>
      </c>
      <c r="L232" s="189">
        <v>6.5</v>
      </c>
      <c r="M232" s="188">
        <v>0.24</v>
      </c>
      <c r="N232" s="189">
        <v>6.0750000000000002</v>
      </c>
      <c r="O232" s="188">
        <v>18.79</v>
      </c>
      <c r="P232" s="189">
        <v>3.55</v>
      </c>
      <c r="Q232" s="188">
        <v>48.68</v>
      </c>
      <c r="R232" s="190">
        <v>0.47</v>
      </c>
      <c r="S232" s="190">
        <v>0.89</v>
      </c>
      <c r="T232" s="30">
        <v>85</v>
      </c>
    </row>
    <row r="233" spans="2:20">
      <c r="B233" s="238"/>
      <c r="C233" s="227" t="s">
        <v>29</v>
      </c>
      <c r="D233" s="252">
        <v>200</v>
      </c>
      <c r="E233" s="252">
        <v>5.8</v>
      </c>
      <c r="F233" s="252">
        <v>6.4</v>
      </c>
      <c r="G233" s="248">
        <v>8</v>
      </c>
      <c r="H233" s="23">
        <v>113</v>
      </c>
      <c r="I233" s="21">
        <v>0.04</v>
      </c>
      <c r="J233" s="12">
        <v>0.26</v>
      </c>
      <c r="K233" s="23"/>
      <c r="L233" s="21">
        <v>44</v>
      </c>
      <c r="M233" s="21">
        <v>0.6</v>
      </c>
      <c r="N233" s="21">
        <v>248</v>
      </c>
      <c r="O233" s="12">
        <v>184</v>
      </c>
      <c r="P233" s="23">
        <v>28</v>
      </c>
      <c r="Q233" s="12">
        <v>292</v>
      </c>
      <c r="R233" s="22">
        <v>0.2</v>
      </c>
      <c r="S233" s="22">
        <v>18</v>
      </c>
      <c r="T233" s="30">
        <v>78</v>
      </c>
    </row>
    <row r="234" spans="2:20" ht="15.75" thickBot="1">
      <c r="B234" s="238"/>
      <c r="C234" s="227" t="s">
        <v>30</v>
      </c>
      <c r="D234" s="256"/>
      <c r="E234" s="256"/>
      <c r="F234" s="256"/>
      <c r="G234" s="257"/>
      <c r="H234" s="25"/>
      <c r="I234" s="26"/>
      <c r="J234" s="14"/>
      <c r="K234" s="25"/>
      <c r="L234" s="26"/>
      <c r="M234" s="26"/>
      <c r="N234" s="26"/>
      <c r="O234" s="14"/>
      <c r="P234" s="25"/>
      <c r="Q234" s="14"/>
      <c r="R234" s="36"/>
      <c r="S234" s="36"/>
      <c r="T234" s="58"/>
    </row>
    <row r="235" spans="2:20" ht="21.6" customHeight="1" thickBot="1">
      <c r="B235" s="260"/>
      <c r="C235" s="261" t="s">
        <v>32</v>
      </c>
      <c r="D235" s="349">
        <f>SUM(D231:D234)</f>
        <v>386</v>
      </c>
      <c r="E235" s="349">
        <f>SUM(E231:E234)</f>
        <v>8.3000000000000007</v>
      </c>
      <c r="F235" s="349">
        <f>SUM(F231:F234)</f>
        <v>7.5500000000000007</v>
      </c>
      <c r="G235" s="349">
        <f>SUM(G231:G234)</f>
        <v>41.34</v>
      </c>
      <c r="H235" s="121">
        <f>SUM(H231:H234)</f>
        <v>268.5</v>
      </c>
      <c r="I235" s="162">
        <f t="shared" ref="I235:S235" si="39">SUM(I231:I234)</f>
        <v>9.1499999999999998E-2</v>
      </c>
      <c r="J235" s="146">
        <f t="shared" si="39"/>
        <v>0.32300000000000001</v>
      </c>
      <c r="K235" s="146">
        <f t="shared" si="39"/>
        <v>9.4E-2</v>
      </c>
      <c r="L235" s="146">
        <f t="shared" si="39"/>
        <v>53.5</v>
      </c>
      <c r="M235" s="146">
        <f t="shared" si="39"/>
        <v>8.34</v>
      </c>
      <c r="N235" s="146">
        <f t="shared" si="39"/>
        <v>282.57499999999999</v>
      </c>
      <c r="O235" s="146">
        <f t="shared" si="39"/>
        <v>226.79</v>
      </c>
      <c r="P235" s="146">
        <f t="shared" si="39"/>
        <v>49.55</v>
      </c>
      <c r="Q235" s="146">
        <f t="shared" si="39"/>
        <v>573.18000000000006</v>
      </c>
      <c r="R235" s="146">
        <f t="shared" si="39"/>
        <v>4.12</v>
      </c>
      <c r="S235" s="146">
        <f t="shared" si="39"/>
        <v>20.39</v>
      </c>
      <c r="T235" s="52"/>
    </row>
    <row r="236" spans="2:20" ht="19.899999999999999" customHeight="1" thickBot="1">
      <c r="B236" s="263"/>
      <c r="C236" s="264" t="s">
        <v>33</v>
      </c>
      <c r="D236" s="355">
        <v>2113</v>
      </c>
      <c r="E236" s="299">
        <f>SUM(E222,E230,E235,)</f>
        <v>85.39</v>
      </c>
      <c r="F236" s="299">
        <f>SUM(F222,F230,F235,)</f>
        <v>57.5</v>
      </c>
      <c r="G236" s="299">
        <f>SUM(G222,G230,G235,)</f>
        <v>293.89</v>
      </c>
      <c r="H236" s="134">
        <f>SUM(H222,H230,H235,)</f>
        <v>2028.5700000000002</v>
      </c>
      <c r="I236" s="126">
        <f t="shared" ref="I236:R236" si="40">SUM(I222,I230,I235,)</f>
        <v>0.92600000000000016</v>
      </c>
      <c r="J236" s="126">
        <f t="shared" si="40"/>
        <v>0.98689999999999989</v>
      </c>
      <c r="K236" s="126">
        <f t="shared" si="40"/>
        <v>1.1620000000000001</v>
      </c>
      <c r="L236" s="126">
        <f t="shared" si="40"/>
        <v>517.29</v>
      </c>
      <c r="M236" s="126">
        <f t="shared" si="40"/>
        <v>33.450000000000003</v>
      </c>
      <c r="N236" s="126">
        <f t="shared" si="40"/>
        <v>671.29300000000001</v>
      </c>
      <c r="O236" s="126">
        <f t="shared" si="40"/>
        <v>1107.5700000000002</v>
      </c>
      <c r="P236" s="126">
        <f t="shared" si="40"/>
        <v>288.5</v>
      </c>
      <c r="Q236" s="126">
        <f t="shared" si="40"/>
        <v>2190.5640000000003</v>
      </c>
      <c r="R236" s="126">
        <f t="shared" si="40"/>
        <v>14.380000000000003</v>
      </c>
      <c r="S236" s="126">
        <f>SUM(S222,S230,S235,)/1000</f>
        <v>0.20679799999999995</v>
      </c>
      <c r="T236" s="18"/>
    </row>
    <row r="237" spans="2:20" ht="21" customHeight="1" thickBot="1">
      <c r="B237" s="284"/>
      <c r="C237" s="338" t="s">
        <v>34</v>
      </c>
      <c r="D237" s="301"/>
      <c r="E237" s="269">
        <f>E236*100/90</f>
        <v>94.87777777777778</v>
      </c>
      <c r="F237" s="302">
        <f>F236*100/92</f>
        <v>62.5</v>
      </c>
      <c r="G237" s="302">
        <f>G236*100/383</f>
        <v>76.733681462140993</v>
      </c>
      <c r="H237" s="128">
        <f>H236*100/2720</f>
        <v>74.579779411764719</v>
      </c>
      <c r="I237" s="135">
        <f>I236*100/1.4</f>
        <v>66.142857142857167</v>
      </c>
      <c r="J237" s="151">
        <f>J236*100/1.6</f>
        <v>61.681249999999984</v>
      </c>
      <c r="K237" s="129">
        <f>K236*100/10</f>
        <v>11.620000000000001</v>
      </c>
      <c r="L237" s="151">
        <f>L236*100/700</f>
        <v>73.898571428571429</v>
      </c>
      <c r="M237" s="129">
        <f>M236*100/70</f>
        <v>47.785714285714292</v>
      </c>
      <c r="N237" s="127">
        <f>N236*100/1200</f>
        <v>55.941083333333339</v>
      </c>
      <c r="O237" s="127">
        <f>O236*100/1200</f>
        <v>92.297500000000014</v>
      </c>
      <c r="P237" s="151">
        <f>P236*100/300</f>
        <v>96.166666666666671</v>
      </c>
      <c r="Q237" s="129">
        <f>Q236*100/1200</f>
        <v>182.54700000000003</v>
      </c>
      <c r="R237" s="141">
        <f>R236*100/18</f>
        <v>79.8888888888889</v>
      </c>
      <c r="S237" s="135">
        <f>S236*100/0.1</f>
        <v>206.79799999999994</v>
      </c>
      <c r="T237" s="18"/>
    </row>
    <row r="238" spans="2:20" ht="21" customHeight="1">
      <c r="B238" s="241"/>
      <c r="C238" s="271"/>
      <c r="D238" s="272"/>
      <c r="E238" s="273"/>
      <c r="F238" s="273"/>
      <c r="G238" s="273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8"/>
    </row>
    <row r="239" spans="2:20">
      <c r="B239" s="241"/>
      <c r="C239" s="274"/>
      <c r="D239" s="318"/>
      <c r="E239" s="318"/>
      <c r="F239" s="318"/>
      <c r="G239" s="318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18"/>
    </row>
    <row r="240" spans="2:20" ht="15.75" thickBot="1">
      <c r="B240" s="241"/>
      <c r="C240" s="274"/>
      <c r="D240" s="318"/>
      <c r="E240" s="318"/>
      <c r="F240" s="318"/>
      <c r="G240" s="318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18"/>
    </row>
    <row r="241" spans="2:20" ht="15" customHeight="1" thickBot="1">
      <c r="B241" s="976" t="s">
        <v>1</v>
      </c>
      <c r="C241" s="976" t="s">
        <v>2</v>
      </c>
      <c r="D241" s="976" t="s">
        <v>212</v>
      </c>
      <c r="E241" s="962" t="s">
        <v>199</v>
      </c>
      <c r="F241" s="963"/>
      <c r="G241" s="964"/>
      <c r="H241" s="971" t="s">
        <v>211</v>
      </c>
      <c r="I241" s="989" t="s">
        <v>200</v>
      </c>
      <c r="J241" s="990"/>
      <c r="K241" s="990"/>
      <c r="L241" s="990"/>
      <c r="M241" s="991"/>
      <c r="N241" s="989" t="s">
        <v>205</v>
      </c>
      <c r="O241" s="990"/>
      <c r="P241" s="990"/>
      <c r="Q241" s="990"/>
      <c r="R241" s="990"/>
      <c r="S241" s="991"/>
      <c r="T241" s="971" t="s">
        <v>3</v>
      </c>
    </row>
    <row r="242" spans="2:20" ht="29.25" thickBot="1">
      <c r="B242" s="977"/>
      <c r="C242" s="977"/>
      <c r="D242" s="977"/>
      <c r="E242" s="209" t="s">
        <v>4</v>
      </c>
      <c r="F242" s="209" t="s">
        <v>5</v>
      </c>
      <c r="G242" s="209" t="s">
        <v>6</v>
      </c>
      <c r="H242" s="972"/>
      <c r="I242" s="75" t="s">
        <v>201</v>
      </c>
      <c r="J242" s="75" t="s">
        <v>202</v>
      </c>
      <c r="K242" s="75" t="s">
        <v>226</v>
      </c>
      <c r="L242" s="75" t="s">
        <v>203</v>
      </c>
      <c r="M242" s="75" t="s">
        <v>204</v>
      </c>
      <c r="N242" s="75" t="s">
        <v>206</v>
      </c>
      <c r="O242" s="75" t="s">
        <v>207</v>
      </c>
      <c r="P242" s="75" t="s">
        <v>209</v>
      </c>
      <c r="Q242" s="75" t="s">
        <v>210</v>
      </c>
      <c r="R242" s="75" t="s">
        <v>208</v>
      </c>
      <c r="S242" s="75" t="s">
        <v>213</v>
      </c>
      <c r="T242" s="972"/>
    </row>
    <row r="243" spans="2:20" ht="17.25" customHeight="1">
      <c r="B243" s="210"/>
      <c r="C243" s="377" t="s">
        <v>101</v>
      </c>
      <c r="D243" s="996"/>
      <c r="E243" s="992"/>
      <c r="F243" s="992"/>
      <c r="G243" s="992"/>
      <c r="H243" s="994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3"/>
    </row>
    <row r="244" spans="2:20" ht="20.25" customHeight="1" thickBot="1">
      <c r="B244" s="210"/>
      <c r="C244" s="378" t="s">
        <v>131</v>
      </c>
      <c r="D244" s="997"/>
      <c r="E244" s="993"/>
      <c r="F244" s="993"/>
      <c r="G244" s="993"/>
      <c r="H244" s="995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74"/>
    </row>
    <row r="245" spans="2:20" ht="16.5" thickBot="1">
      <c r="B245" s="276"/>
      <c r="C245" s="215" t="s">
        <v>80</v>
      </c>
      <c r="D245" s="331" t="s">
        <v>10</v>
      </c>
      <c r="E245" s="252">
        <v>3.19</v>
      </c>
      <c r="F245" s="252">
        <v>7.76</v>
      </c>
      <c r="G245" s="252">
        <v>35.549999999999997</v>
      </c>
      <c r="H245" s="21">
        <v>225</v>
      </c>
      <c r="I245" s="180">
        <v>6.7000000000000004E-2</v>
      </c>
      <c r="J245" s="180">
        <v>3.5999999999999997E-2</v>
      </c>
      <c r="K245" s="187">
        <v>0.13</v>
      </c>
      <c r="L245" s="183">
        <v>55</v>
      </c>
      <c r="M245" s="181">
        <v>0.48</v>
      </c>
      <c r="N245" s="183">
        <v>13.6</v>
      </c>
      <c r="O245" s="181">
        <v>40.6</v>
      </c>
      <c r="P245" s="183">
        <v>15</v>
      </c>
      <c r="Q245" s="182">
        <v>85.8</v>
      </c>
      <c r="R245" s="182">
        <v>0.9</v>
      </c>
      <c r="S245" s="184">
        <v>16.079999999999998</v>
      </c>
      <c r="T245" s="8">
        <v>2</v>
      </c>
    </row>
    <row r="246" spans="2:20" ht="15.75" customHeight="1" thickBot="1">
      <c r="B246" s="223" t="s">
        <v>54</v>
      </c>
      <c r="C246" s="221" t="s">
        <v>132</v>
      </c>
      <c r="D246" s="222" t="s">
        <v>12</v>
      </c>
      <c r="E246" s="192">
        <v>8.1999999999999993</v>
      </c>
      <c r="F246" s="192">
        <v>14.2</v>
      </c>
      <c r="G246" s="192">
        <v>33.1</v>
      </c>
      <c r="H246" s="132">
        <v>293</v>
      </c>
      <c r="I246" s="187">
        <v>0.16200000000000001</v>
      </c>
      <c r="J246" s="188">
        <v>0.159</v>
      </c>
      <c r="K246" s="189">
        <v>0.20200000000000001</v>
      </c>
      <c r="L246" s="188">
        <v>56.96</v>
      </c>
      <c r="M246" s="189">
        <v>0.73</v>
      </c>
      <c r="N246" s="188">
        <v>154</v>
      </c>
      <c r="O246" s="189">
        <v>208.78</v>
      </c>
      <c r="P246" s="188">
        <v>55.5</v>
      </c>
      <c r="Q246" s="189">
        <v>251.47</v>
      </c>
      <c r="R246" s="188">
        <v>1.57</v>
      </c>
      <c r="S246" s="190">
        <v>10.6</v>
      </c>
      <c r="T246" s="108">
        <v>32</v>
      </c>
    </row>
    <row r="247" spans="2:20" ht="16.5" thickBot="1">
      <c r="B247" s="220"/>
      <c r="C247" s="221" t="s">
        <v>93</v>
      </c>
      <c r="D247" s="343">
        <v>200</v>
      </c>
      <c r="E247" s="344">
        <v>6</v>
      </c>
      <c r="F247" s="345">
        <v>6.3</v>
      </c>
      <c r="G247" s="345">
        <v>13.5</v>
      </c>
      <c r="H247" s="61">
        <v>135</v>
      </c>
      <c r="I247" s="187">
        <v>6.0999999999999999E-2</v>
      </c>
      <c r="J247" s="188">
        <v>0.24</v>
      </c>
      <c r="K247" s="189"/>
      <c r="L247" s="188">
        <v>27.4</v>
      </c>
      <c r="M247" s="189">
        <v>1.08</v>
      </c>
      <c r="N247" s="188">
        <v>222.33</v>
      </c>
      <c r="O247" s="189">
        <v>173.39</v>
      </c>
      <c r="P247" s="188">
        <v>33.39</v>
      </c>
      <c r="Q247" s="189">
        <v>277.17</v>
      </c>
      <c r="R247" s="188">
        <v>0.59</v>
      </c>
      <c r="S247" s="190">
        <v>18.8</v>
      </c>
      <c r="T247" s="9">
        <v>77</v>
      </c>
    </row>
    <row r="248" spans="2:20" ht="16.5" thickBot="1">
      <c r="B248" s="223"/>
      <c r="C248" s="227" t="s">
        <v>31</v>
      </c>
      <c r="D248" s="217">
        <v>100</v>
      </c>
      <c r="E248" s="235">
        <v>0.4</v>
      </c>
      <c r="F248" s="235">
        <v>0.4</v>
      </c>
      <c r="G248" s="235">
        <v>9.8000000000000007</v>
      </c>
      <c r="H248" s="51">
        <v>47</v>
      </c>
      <c r="I248" s="51">
        <v>2.1999999999999999E-2</v>
      </c>
      <c r="J248" s="51">
        <v>1.6E-2</v>
      </c>
      <c r="K248" s="51"/>
      <c r="L248" s="51">
        <v>3</v>
      </c>
      <c r="M248" s="51">
        <v>4</v>
      </c>
      <c r="N248" s="51">
        <v>14.08</v>
      </c>
      <c r="O248" s="51">
        <v>9.57</v>
      </c>
      <c r="P248" s="51">
        <v>7.83</v>
      </c>
      <c r="Q248" s="51">
        <v>230.74</v>
      </c>
      <c r="R248" s="51">
        <v>1.91</v>
      </c>
      <c r="S248" s="51">
        <v>1.76</v>
      </c>
      <c r="T248" s="8">
        <v>63</v>
      </c>
    </row>
    <row r="249" spans="2:20" ht="21" customHeight="1" thickBot="1">
      <c r="B249" s="230" t="s">
        <v>17</v>
      </c>
      <c r="C249" s="231" t="s">
        <v>18</v>
      </c>
      <c r="D249" s="232">
        <v>575</v>
      </c>
      <c r="E249" s="376">
        <f>SUM(E245:E248)</f>
        <v>17.79</v>
      </c>
      <c r="F249" s="379">
        <f>SUM(F245:F248)</f>
        <v>28.66</v>
      </c>
      <c r="G249" s="379">
        <f>SUM(G245:G248)</f>
        <v>91.95</v>
      </c>
      <c r="H249" s="148">
        <f>SUM(H245:H248)</f>
        <v>700</v>
      </c>
      <c r="I249" s="162">
        <f t="shared" ref="I249:S249" si="41">SUM(I245:I248)</f>
        <v>0.31200000000000006</v>
      </c>
      <c r="J249" s="162">
        <f t="shared" si="41"/>
        <v>0.45100000000000001</v>
      </c>
      <c r="K249" s="162">
        <f t="shared" si="41"/>
        <v>0.33200000000000002</v>
      </c>
      <c r="L249" s="162">
        <f t="shared" si="41"/>
        <v>142.36000000000001</v>
      </c>
      <c r="M249" s="162">
        <f t="shared" si="41"/>
        <v>6.29</v>
      </c>
      <c r="N249" s="162">
        <f t="shared" si="41"/>
        <v>404.01</v>
      </c>
      <c r="O249" s="162">
        <f t="shared" si="41"/>
        <v>432.34</v>
      </c>
      <c r="P249" s="162">
        <f t="shared" si="41"/>
        <v>111.72</v>
      </c>
      <c r="Q249" s="162">
        <f t="shared" si="41"/>
        <v>845.18000000000006</v>
      </c>
      <c r="R249" s="162">
        <f t="shared" si="41"/>
        <v>4.97</v>
      </c>
      <c r="S249" s="162">
        <f t="shared" si="41"/>
        <v>47.24</v>
      </c>
      <c r="T249" s="56"/>
    </row>
    <row r="250" spans="2:20" ht="16.5" customHeight="1" thickBot="1">
      <c r="B250" s="233"/>
      <c r="C250" s="421" t="s">
        <v>133</v>
      </c>
      <c r="D250" s="240">
        <v>100</v>
      </c>
      <c r="E250" s="236">
        <v>5.2</v>
      </c>
      <c r="F250" s="236">
        <v>5.3</v>
      </c>
      <c r="G250" s="236">
        <v>14.5</v>
      </c>
      <c r="H250" s="196">
        <v>127</v>
      </c>
      <c r="I250" s="187">
        <v>0.15</v>
      </c>
      <c r="J250" s="188">
        <v>5.7000000000000002E-2</v>
      </c>
      <c r="K250" s="189">
        <v>0.6</v>
      </c>
      <c r="L250" s="188">
        <v>4.72</v>
      </c>
      <c r="M250" s="189">
        <v>2.74</v>
      </c>
      <c r="N250" s="188">
        <v>23.34</v>
      </c>
      <c r="O250" s="189">
        <v>91.49</v>
      </c>
      <c r="P250" s="188">
        <v>21.92</v>
      </c>
      <c r="Q250" s="189">
        <v>333.47</v>
      </c>
      <c r="R250" s="188">
        <v>0.37</v>
      </c>
      <c r="S250" s="190">
        <v>10.88</v>
      </c>
      <c r="T250" s="34">
        <v>7</v>
      </c>
    </row>
    <row r="251" spans="2:20" ht="16.5" thickBot="1">
      <c r="B251" s="233"/>
      <c r="C251" s="221" t="s">
        <v>191</v>
      </c>
      <c r="D251" s="217" t="s">
        <v>186</v>
      </c>
      <c r="E251" s="224">
        <v>1.85</v>
      </c>
      <c r="F251" s="225">
        <v>6.4</v>
      </c>
      <c r="G251" s="225">
        <v>11.8</v>
      </c>
      <c r="H251" s="197">
        <v>112.2</v>
      </c>
      <c r="I251" s="187">
        <v>2.7E-2</v>
      </c>
      <c r="J251" s="188">
        <v>3.7999999999999999E-2</v>
      </c>
      <c r="K251" s="189"/>
      <c r="L251" s="188">
        <v>132.85</v>
      </c>
      <c r="M251" s="189">
        <v>13.43</v>
      </c>
      <c r="N251" s="188">
        <v>44.6</v>
      </c>
      <c r="O251" s="189">
        <v>37.450000000000003</v>
      </c>
      <c r="P251" s="188">
        <v>16.07</v>
      </c>
      <c r="Q251" s="189">
        <v>226.99</v>
      </c>
      <c r="R251" s="188">
        <v>0.58299999999999996</v>
      </c>
      <c r="S251" s="190">
        <v>18.850000000000001</v>
      </c>
      <c r="T251" s="34">
        <v>21</v>
      </c>
    </row>
    <row r="252" spans="2:20" ht="16.5" customHeight="1" thickBot="1">
      <c r="B252" s="238" t="s">
        <v>22</v>
      </c>
      <c r="C252" s="227" t="s">
        <v>135</v>
      </c>
      <c r="D252" s="253" t="s">
        <v>44</v>
      </c>
      <c r="E252" s="248">
        <v>15.1</v>
      </c>
      <c r="F252" s="278">
        <v>14.8</v>
      </c>
      <c r="G252" s="278">
        <v>10.3</v>
      </c>
      <c r="H252" s="23">
        <v>235</v>
      </c>
      <c r="I252" s="12">
        <v>7.0000000000000007E-2</v>
      </c>
      <c r="J252" s="23">
        <v>0.08</v>
      </c>
      <c r="K252" s="12">
        <v>7.0000000000000007E-2</v>
      </c>
      <c r="L252" s="23">
        <v>6.3</v>
      </c>
      <c r="M252" s="12">
        <v>0.62</v>
      </c>
      <c r="N252" s="23">
        <v>29.3</v>
      </c>
      <c r="O252" s="12">
        <v>144</v>
      </c>
      <c r="P252" s="23">
        <v>64</v>
      </c>
      <c r="Q252" s="12">
        <v>229.3</v>
      </c>
      <c r="R252" s="23">
        <v>1.4</v>
      </c>
      <c r="S252" s="12">
        <v>6.4</v>
      </c>
      <c r="T252" s="34">
        <v>54</v>
      </c>
    </row>
    <row r="253" spans="2:20" ht="16.5" thickBot="1">
      <c r="B253" s="233"/>
      <c r="C253" s="221" t="s">
        <v>137</v>
      </c>
      <c r="D253" s="236">
        <v>200</v>
      </c>
      <c r="E253" s="325">
        <v>3.7</v>
      </c>
      <c r="F253" s="325">
        <v>17.600000000000001</v>
      </c>
      <c r="G253" s="325">
        <v>14.4</v>
      </c>
      <c r="H253" s="102">
        <v>231</v>
      </c>
      <c r="I253" s="187">
        <v>0.14799999999999999</v>
      </c>
      <c r="J253" s="188">
        <v>0.106</v>
      </c>
      <c r="K253" s="189"/>
      <c r="L253" s="188">
        <v>75.66</v>
      </c>
      <c r="M253" s="189">
        <v>7.7</v>
      </c>
      <c r="N253" s="188">
        <v>69.7</v>
      </c>
      <c r="O253" s="189">
        <v>81.7</v>
      </c>
      <c r="P253" s="188">
        <v>34.369999999999997</v>
      </c>
      <c r="Q253" s="189">
        <v>588.5</v>
      </c>
      <c r="R253" s="188">
        <v>1.47</v>
      </c>
      <c r="S253" s="190">
        <v>6.5</v>
      </c>
      <c r="T253" s="30">
        <v>61</v>
      </c>
    </row>
    <row r="254" spans="2:20" ht="15.75" thickBot="1">
      <c r="B254" s="238"/>
      <c r="C254" s="227" t="s">
        <v>194</v>
      </c>
      <c r="D254" s="241">
        <v>200</v>
      </c>
      <c r="E254" s="310">
        <v>0.06</v>
      </c>
      <c r="F254" s="245">
        <v>0.26</v>
      </c>
      <c r="G254" s="229">
        <v>17.899999999999999</v>
      </c>
      <c r="H254" s="10">
        <v>74.180000000000007</v>
      </c>
      <c r="I254" s="29">
        <v>0.01</v>
      </c>
      <c r="J254" s="10">
        <v>0.05</v>
      </c>
      <c r="K254" s="29"/>
      <c r="L254" s="10">
        <v>98.04</v>
      </c>
      <c r="M254" s="29">
        <v>80</v>
      </c>
      <c r="N254" s="10">
        <v>11</v>
      </c>
      <c r="O254" s="29">
        <v>3</v>
      </c>
      <c r="P254" s="10">
        <v>3</v>
      </c>
      <c r="Q254" s="29">
        <v>8</v>
      </c>
      <c r="R254" s="10">
        <v>0.5</v>
      </c>
      <c r="S254" s="29"/>
      <c r="T254" s="30">
        <v>82</v>
      </c>
    </row>
    <row r="255" spans="2:20" ht="15.75" thickBot="1">
      <c r="B255" s="238"/>
      <c r="C255" s="221" t="s">
        <v>25</v>
      </c>
      <c r="D255" s="217">
        <v>50</v>
      </c>
      <c r="E255" s="218">
        <v>4</v>
      </c>
      <c r="F255" s="217">
        <v>0.5</v>
      </c>
      <c r="G255" s="218">
        <v>23</v>
      </c>
      <c r="H255" s="5">
        <v>112.5</v>
      </c>
      <c r="I255" s="5">
        <v>5.5E-2</v>
      </c>
      <c r="J255" s="5">
        <v>1.4999999999999999E-2</v>
      </c>
      <c r="K255" s="5"/>
      <c r="L255" s="5"/>
      <c r="M255" s="5"/>
      <c r="N255" s="5">
        <v>10</v>
      </c>
      <c r="O255" s="5">
        <v>32.5</v>
      </c>
      <c r="P255" s="5">
        <v>7</v>
      </c>
      <c r="Q255" s="3">
        <v>46.5</v>
      </c>
      <c r="R255" s="2">
        <v>0.55000000000000004</v>
      </c>
      <c r="S255" s="5">
        <v>19.3</v>
      </c>
      <c r="T255" s="8">
        <v>89</v>
      </c>
    </row>
    <row r="256" spans="2:20" ht="15.75" thickBot="1">
      <c r="B256" s="233"/>
      <c r="C256" s="227" t="s">
        <v>16</v>
      </c>
      <c r="D256" s="241">
        <v>30</v>
      </c>
      <c r="E256" s="242">
        <v>2</v>
      </c>
      <c r="F256" s="243">
        <v>0.36</v>
      </c>
      <c r="G256" s="244">
        <v>15.87</v>
      </c>
      <c r="H256" s="11">
        <v>74.7</v>
      </c>
      <c r="I256" s="2">
        <v>5.0999999999999997E-2</v>
      </c>
      <c r="J256" s="2">
        <v>2.4E-2</v>
      </c>
      <c r="K256" s="10"/>
      <c r="L256" s="2"/>
      <c r="M256" s="10"/>
      <c r="N256" s="2">
        <v>8.6999999999999993</v>
      </c>
      <c r="O256" s="10">
        <v>45</v>
      </c>
      <c r="P256" s="2">
        <v>14.1</v>
      </c>
      <c r="Q256" s="10">
        <v>70.5</v>
      </c>
      <c r="R256" s="29">
        <v>1.17</v>
      </c>
      <c r="S256" s="5">
        <v>15.3</v>
      </c>
      <c r="T256" s="9">
        <v>90</v>
      </c>
    </row>
    <row r="257" spans="2:20" ht="21.6" customHeight="1" thickBot="1">
      <c r="B257" s="198"/>
      <c r="C257" s="231" t="s">
        <v>26</v>
      </c>
      <c r="D257" s="326">
        <v>985</v>
      </c>
      <c r="E257" s="327">
        <f>SUM(E250:E256)</f>
        <v>31.909999999999997</v>
      </c>
      <c r="F257" s="327">
        <f>SUM(F250:F256)</f>
        <v>45.22</v>
      </c>
      <c r="G257" s="327">
        <f>SUM(G250:G256)</f>
        <v>107.77000000000001</v>
      </c>
      <c r="H257" s="130">
        <f>SUM(H250:H256)</f>
        <v>966.58000000000015</v>
      </c>
      <c r="I257" s="122">
        <f t="shared" ref="I257:S257" si="42">SUM(I250:I256)</f>
        <v>0.51100000000000001</v>
      </c>
      <c r="J257" s="122">
        <f t="shared" si="42"/>
        <v>0.37</v>
      </c>
      <c r="K257" s="122">
        <f t="shared" si="42"/>
        <v>0.66999999999999993</v>
      </c>
      <c r="L257" s="122">
        <f t="shared" si="42"/>
        <v>317.57</v>
      </c>
      <c r="M257" s="122">
        <f t="shared" si="42"/>
        <v>104.49000000000001</v>
      </c>
      <c r="N257" s="122">
        <f t="shared" si="42"/>
        <v>196.64</v>
      </c>
      <c r="O257" s="122">
        <f t="shared" si="42"/>
        <v>435.14</v>
      </c>
      <c r="P257" s="122">
        <f t="shared" si="42"/>
        <v>160.46</v>
      </c>
      <c r="Q257" s="122">
        <f t="shared" si="42"/>
        <v>1503.26</v>
      </c>
      <c r="R257" s="122">
        <f t="shared" si="42"/>
        <v>6.0429999999999993</v>
      </c>
      <c r="S257" s="133">
        <f t="shared" si="42"/>
        <v>77.23</v>
      </c>
      <c r="T257" s="34"/>
    </row>
    <row r="258" spans="2:20" ht="28.15" customHeight="1" thickBot="1">
      <c r="B258" s="238" t="s">
        <v>28</v>
      </c>
      <c r="C258" s="227" t="s">
        <v>138</v>
      </c>
      <c r="D258" s="217" t="s">
        <v>192</v>
      </c>
      <c r="E258" s="218">
        <v>11.9</v>
      </c>
      <c r="F258" s="218">
        <v>9.6999999999999993</v>
      </c>
      <c r="G258" s="218">
        <v>59.5</v>
      </c>
      <c r="H258" s="163">
        <v>373</v>
      </c>
      <c r="I258" s="187">
        <v>8.7999999999999995E-2</v>
      </c>
      <c r="J258" s="188">
        <v>0.248</v>
      </c>
      <c r="K258" s="189">
        <v>0.20499999999999999</v>
      </c>
      <c r="L258" s="188">
        <v>56.2</v>
      </c>
      <c r="M258" s="189">
        <v>0.8</v>
      </c>
      <c r="N258" s="188">
        <v>276.60000000000002</v>
      </c>
      <c r="O258" s="189">
        <v>233.93</v>
      </c>
      <c r="P258" s="188">
        <v>35.369999999999997</v>
      </c>
      <c r="Q258" s="189">
        <v>347.5</v>
      </c>
      <c r="R258" s="188">
        <v>0.69499999999999995</v>
      </c>
      <c r="S258" s="190">
        <v>15.5</v>
      </c>
      <c r="T258" s="34">
        <v>84</v>
      </c>
    </row>
    <row r="259" spans="2:20" ht="19.149999999999999" customHeight="1" thickBot="1">
      <c r="B259" s="238"/>
      <c r="C259" s="221" t="s">
        <v>140</v>
      </c>
      <c r="D259" s="255" t="s">
        <v>141</v>
      </c>
      <c r="E259" s="345">
        <v>0.2</v>
      </c>
      <c r="F259" s="345">
        <v>0.02</v>
      </c>
      <c r="G259" s="346">
        <v>1.5</v>
      </c>
      <c r="H259" s="72">
        <v>7</v>
      </c>
      <c r="I259" s="187">
        <v>1E-3</v>
      </c>
      <c r="J259" s="188">
        <v>8.9999999999999998E-4</v>
      </c>
      <c r="K259" s="189"/>
      <c r="L259" s="188">
        <v>0.05</v>
      </c>
      <c r="M259" s="189">
        <v>2.2000000000000002</v>
      </c>
      <c r="N259" s="188">
        <v>15.8</v>
      </c>
      <c r="O259" s="189">
        <v>8</v>
      </c>
      <c r="P259" s="188">
        <v>6</v>
      </c>
      <c r="Q259" s="189">
        <v>33.700000000000003</v>
      </c>
      <c r="R259" s="188">
        <v>0.78</v>
      </c>
      <c r="S259" s="190">
        <v>5.0000000000000001E-3</v>
      </c>
      <c r="T259" s="8">
        <v>72</v>
      </c>
    </row>
    <row r="260" spans="2:20" ht="21" customHeight="1" thickBot="1">
      <c r="B260" s="260"/>
      <c r="C260" s="261" t="s">
        <v>32</v>
      </c>
      <c r="D260" s="297">
        <v>357</v>
      </c>
      <c r="E260" s="369">
        <f>SUM(SUM(E258:E259))</f>
        <v>12.1</v>
      </c>
      <c r="F260" s="369">
        <f>SUM(SUM(F258:F259))</f>
        <v>9.7199999999999989</v>
      </c>
      <c r="G260" s="369">
        <f>SUM(SUM(G258:G259))</f>
        <v>61</v>
      </c>
      <c r="H260" s="164">
        <f>SUM(SUM(H258:H259))</f>
        <v>380</v>
      </c>
      <c r="I260" s="157">
        <f t="shared" ref="I260:S260" si="43">SUM(SUM(I258:I259))</f>
        <v>8.8999999999999996E-2</v>
      </c>
      <c r="J260" s="157">
        <f t="shared" si="43"/>
        <v>0.24890000000000001</v>
      </c>
      <c r="K260" s="157">
        <f t="shared" si="43"/>
        <v>0.20499999999999999</v>
      </c>
      <c r="L260" s="157">
        <f t="shared" si="43"/>
        <v>56.25</v>
      </c>
      <c r="M260" s="157">
        <f t="shared" si="43"/>
        <v>3</v>
      </c>
      <c r="N260" s="157">
        <f t="shared" si="43"/>
        <v>292.40000000000003</v>
      </c>
      <c r="O260" s="157">
        <f t="shared" si="43"/>
        <v>241.93</v>
      </c>
      <c r="P260" s="157">
        <f t="shared" si="43"/>
        <v>41.37</v>
      </c>
      <c r="Q260" s="157">
        <f t="shared" si="43"/>
        <v>381.2</v>
      </c>
      <c r="R260" s="157">
        <f t="shared" si="43"/>
        <v>1.4750000000000001</v>
      </c>
      <c r="S260" s="175">
        <f t="shared" si="43"/>
        <v>15.505000000000001</v>
      </c>
      <c r="T260" s="52"/>
    </row>
    <row r="261" spans="2:20" ht="21.6" customHeight="1" thickBot="1">
      <c r="B261" s="263"/>
      <c r="C261" s="264" t="s">
        <v>33</v>
      </c>
      <c r="D261" s="355">
        <v>1917</v>
      </c>
      <c r="E261" s="370">
        <f>SUM(E249,E257,E260,)</f>
        <v>61.8</v>
      </c>
      <c r="F261" s="370">
        <f>SUM(F249,F257,F260,)</f>
        <v>83.6</v>
      </c>
      <c r="G261" s="370">
        <f>SUM(G249,G257,G260,)</f>
        <v>260.72000000000003</v>
      </c>
      <c r="H261" s="165">
        <f>SUM(H249,H257,H260,)</f>
        <v>2046.5800000000002</v>
      </c>
      <c r="I261" s="158">
        <f t="shared" ref="I261:R261" si="44">SUM(I249,I257,I260,)</f>
        <v>0.91200000000000003</v>
      </c>
      <c r="J261" s="158">
        <f t="shared" si="44"/>
        <v>1.0699000000000001</v>
      </c>
      <c r="K261" s="158">
        <f t="shared" si="44"/>
        <v>1.2070000000000001</v>
      </c>
      <c r="L261" s="158">
        <f t="shared" si="44"/>
        <v>516.18000000000006</v>
      </c>
      <c r="M261" s="158">
        <f t="shared" si="44"/>
        <v>113.78000000000002</v>
      </c>
      <c r="N261" s="158">
        <f t="shared" si="44"/>
        <v>893.05</v>
      </c>
      <c r="O261" s="158">
        <f t="shared" si="44"/>
        <v>1109.4100000000001</v>
      </c>
      <c r="P261" s="158">
        <f t="shared" si="44"/>
        <v>313.55</v>
      </c>
      <c r="Q261" s="158">
        <f t="shared" si="44"/>
        <v>2729.64</v>
      </c>
      <c r="R261" s="158">
        <f t="shared" si="44"/>
        <v>12.487999999999998</v>
      </c>
      <c r="S261" s="158">
        <f>SUM(S249,S257,S260,)/1000</f>
        <v>0.13997499999999999</v>
      </c>
      <c r="T261" s="18"/>
    </row>
    <row r="262" spans="2:20" ht="22.5" customHeight="1" thickBot="1">
      <c r="B262" s="284"/>
      <c r="C262" s="338" t="s">
        <v>34</v>
      </c>
      <c r="D262" s="301"/>
      <c r="E262" s="269">
        <f>E261*100/90</f>
        <v>68.666666666666671</v>
      </c>
      <c r="F262" s="302">
        <f>F261*100/92</f>
        <v>90.869565217391298</v>
      </c>
      <c r="G262" s="302">
        <f>G261*100/383</f>
        <v>68.073107049608367</v>
      </c>
      <c r="H262" s="128">
        <f>H261*100/2720</f>
        <v>75.24191176470589</v>
      </c>
      <c r="I262" s="135">
        <f>I261*100/1.4</f>
        <v>65.142857142857153</v>
      </c>
      <c r="J262" s="151">
        <f>J261*100/1.6</f>
        <v>66.868750000000006</v>
      </c>
      <c r="K262" s="129">
        <f>K261*100/10</f>
        <v>12.07</v>
      </c>
      <c r="L262" s="151">
        <f>L261*100/700</f>
        <v>73.740000000000009</v>
      </c>
      <c r="M262" s="129">
        <f>M261*100/70</f>
        <v>162.54285714285717</v>
      </c>
      <c r="N262" s="151">
        <f>N261*100/1200</f>
        <v>74.420833333333334</v>
      </c>
      <c r="O262" s="129">
        <f>O261*100/1200</f>
        <v>92.45083333333335</v>
      </c>
      <c r="P262" s="151">
        <f>P261*100/300</f>
        <v>104.51666666666667</v>
      </c>
      <c r="Q262" s="129">
        <f>Q261*100/1200</f>
        <v>227.47</v>
      </c>
      <c r="R262" s="141">
        <f>R261*100/18</f>
        <v>69.377777777777766</v>
      </c>
      <c r="S262" s="135">
        <f>S261*100/0.1</f>
        <v>139.97499999999997</v>
      </c>
      <c r="T262" s="18"/>
    </row>
    <row r="263" spans="2:20" ht="22.5" customHeight="1">
      <c r="B263" s="241"/>
      <c r="C263" s="271"/>
      <c r="D263" s="272"/>
      <c r="E263" s="273"/>
      <c r="F263" s="273"/>
      <c r="G263" s="273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8"/>
    </row>
    <row r="264" spans="2:20">
      <c r="B264" s="241"/>
      <c r="C264" s="116"/>
      <c r="D264" s="116"/>
      <c r="E264" s="116"/>
      <c r="F264" s="116"/>
      <c r="G264" s="116"/>
      <c r="T264" s="18"/>
    </row>
    <row r="265" spans="2:20" ht="15.75" thickBot="1">
      <c r="B265" s="241"/>
      <c r="C265" s="371"/>
      <c r="D265" s="241"/>
      <c r="E265" s="241"/>
      <c r="F265" s="241"/>
      <c r="G265" s="241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8"/>
    </row>
    <row r="266" spans="2:20" ht="15" customHeight="1" thickBot="1">
      <c r="B266" s="976" t="s">
        <v>1</v>
      </c>
      <c r="C266" s="976" t="s">
        <v>2</v>
      </c>
      <c r="D266" s="976" t="s">
        <v>212</v>
      </c>
      <c r="E266" s="962" t="s">
        <v>199</v>
      </c>
      <c r="F266" s="963"/>
      <c r="G266" s="964"/>
      <c r="H266" s="971" t="s">
        <v>211</v>
      </c>
      <c r="I266" s="989" t="s">
        <v>200</v>
      </c>
      <c r="J266" s="990"/>
      <c r="K266" s="990"/>
      <c r="L266" s="990"/>
      <c r="M266" s="991"/>
      <c r="N266" s="989" t="s">
        <v>205</v>
      </c>
      <c r="O266" s="990"/>
      <c r="P266" s="990"/>
      <c r="Q266" s="990"/>
      <c r="R266" s="990"/>
      <c r="S266" s="991"/>
      <c r="T266" s="971" t="s">
        <v>3</v>
      </c>
    </row>
    <row r="267" spans="2:20" ht="29.25" thickBot="1">
      <c r="B267" s="977"/>
      <c r="C267" s="977"/>
      <c r="D267" s="977"/>
      <c r="E267" s="209" t="s">
        <v>4</v>
      </c>
      <c r="F267" s="209" t="s">
        <v>5</v>
      </c>
      <c r="G267" s="209" t="s">
        <v>6</v>
      </c>
      <c r="H267" s="972"/>
      <c r="I267" s="75" t="s">
        <v>201</v>
      </c>
      <c r="J267" s="75" t="s">
        <v>202</v>
      </c>
      <c r="K267" s="75" t="s">
        <v>226</v>
      </c>
      <c r="L267" s="75" t="s">
        <v>203</v>
      </c>
      <c r="M267" s="75" t="s">
        <v>204</v>
      </c>
      <c r="N267" s="75" t="s">
        <v>206</v>
      </c>
      <c r="O267" s="75" t="s">
        <v>207</v>
      </c>
      <c r="P267" s="75" t="s">
        <v>209</v>
      </c>
      <c r="Q267" s="75" t="s">
        <v>210</v>
      </c>
      <c r="R267" s="75" t="s">
        <v>208</v>
      </c>
      <c r="S267" s="75" t="s">
        <v>213</v>
      </c>
      <c r="T267" s="972"/>
    </row>
    <row r="268" spans="2:20" ht="19.5" customHeight="1">
      <c r="B268" s="210"/>
      <c r="C268" s="377" t="s">
        <v>101</v>
      </c>
      <c r="D268" s="992"/>
      <c r="E268" s="992"/>
      <c r="F268" s="992"/>
      <c r="G268" s="992"/>
      <c r="H268" s="994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3"/>
    </row>
    <row r="269" spans="2:20" ht="21.75" customHeight="1" thickBot="1">
      <c r="B269" s="212"/>
      <c r="C269" s="380" t="s">
        <v>142</v>
      </c>
      <c r="D269" s="993"/>
      <c r="E269" s="993"/>
      <c r="F269" s="993"/>
      <c r="G269" s="993"/>
      <c r="H269" s="995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74"/>
    </row>
    <row r="270" spans="2:20" ht="16.5" customHeight="1" thickBot="1">
      <c r="B270" s="214"/>
      <c r="C270" s="422" t="s">
        <v>52</v>
      </c>
      <c r="D270" s="303">
        <v>100</v>
      </c>
      <c r="E270" s="235">
        <v>1.3</v>
      </c>
      <c r="F270" s="225">
        <v>0.1</v>
      </c>
      <c r="G270" s="225">
        <v>5</v>
      </c>
      <c r="H270" s="7">
        <v>26</v>
      </c>
      <c r="I270" s="7">
        <v>5.8000000000000003E-2</v>
      </c>
      <c r="J270" s="7">
        <v>7.1999999999999995E-2</v>
      </c>
      <c r="K270" s="7"/>
      <c r="L270" s="7">
        <v>150</v>
      </c>
      <c r="M270" s="7">
        <v>80</v>
      </c>
      <c r="N270" s="7">
        <v>7.04</v>
      </c>
      <c r="O270" s="7">
        <v>13.92</v>
      </c>
      <c r="P270" s="7">
        <v>6.09</v>
      </c>
      <c r="Q270" s="100">
        <v>135.29</v>
      </c>
      <c r="R270" s="51">
        <v>0.44</v>
      </c>
      <c r="S270" s="7">
        <v>2.64</v>
      </c>
      <c r="T270" s="8">
        <v>18</v>
      </c>
    </row>
    <row r="271" spans="2:20" ht="16.5" thickBot="1">
      <c r="B271" s="220"/>
      <c r="C271" s="221" t="s">
        <v>143</v>
      </c>
      <c r="D271" s="228">
        <v>100</v>
      </c>
      <c r="E271" s="235">
        <v>13.6</v>
      </c>
      <c r="F271" s="235">
        <v>10.6</v>
      </c>
      <c r="G271" s="235">
        <v>3.8</v>
      </c>
      <c r="H271" s="100">
        <v>164.2</v>
      </c>
      <c r="I271" s="187">
        <v>0.189</v>
      </c>
      <c r="J271" s="188">
        <v>1.06</v>
      </c>
      <c r="K271" s="189">
        <v>1.4E-2</v>
      </c>
      <c r="L271" s="188">
        <v>2265.1999999999998</v>
      </c>
      <c r="M271" s="189">
        <v>4.38</v>
      </c>
      <c r="N271" s="188">
        <v>20.3</v>
      </c>
      <c r="O271" s="189">
        <v>191.9</v>
      </c>
      <c r="P271" s="188">
        <v>13</v>
      </c>
      <c r="Q271" s="189">
        <v>173.38</v>
      </c>
      <c r="R271" s="188">
        <v>4.04</v>
      </c>
      <c r="S271" s="190">
        <v>4.67</v>
      </c>
      <c r="T271" s="34">
        <v>48</v>
      </c>
    </row>
    <row r="272" spans="2:20" ht="18.75" customHeight="1" thickBot="1">
      <c r="B272" s="208" t="s">
        <v>54</v>
      </c>
      <c r="C272" s="227" t="s">
        <v>144</v>
      </c>
      <c r="D272" s="251">
        <v>180</v>
      </c>
      <c r="E272" s="250">
        <v>6.12</v>
      </c>
      <c r="F272" s="358">
        <v>5.2</v>
      </c>
      <c r="G272" s="358">
        <v>36</v>
      </c>
      <c r="H272" s="103">
        <v>215.3</v>
      </c>
      <c r="I272" s="51">
        <v>7.1999999999999995E-2</v>
      </c>
      <c r="J272" s="94">
        <v>3.5999999999999997E-2</v>
      </c>
      <c r="K272" s="103">
        <v>0.09</v>
      </c>
      <c r="L272" s="94">
        <v>31.92</v>
      </c>
      <c r="M272" s="103"/>
      <c r="N272" s="94">
        <v>13.2</v>
      </c>
      <c r="O272" s="103">
        <v>48</v>
      </c>
      <c r="P272" s="94">
        <v>8.4</v>
      </c>
      <c r="Q272" s="94">
        <v>63.6</v>
      </c>
      <c r="R272" s="103">
        <v>0.84</v>
      </c>
      <c r="S272" s="94">
        <v>0.96</v>
      </c>
      <c r="T272" s="30">
        <v>58</v>
      </c>
    </row>
    <row r="273" spans="2:20" ht="16.5" thickBot="1">
      <c r="B273" s="220"/>
      <c r="C273" s="221" t="s">
        <v>39</v>
      </c>
      <c r="D273" s="281">
        <v>200</v>
      </c>
      <c r="E273" s="282">
        <v>3.28</v>
      </c>
      <c r="F273" s="283">
        <v>3.08</v>
      </c>
      <c r="G273" s="283">
        <v>9.19</v>
      </c>
      <c r="H273" s="84">
        <v>77.52</v>
      </c>
      <c r="I273" s="104">
        <v>0.04</v>
      </c>
      <c r="J273" s="171">
        <v>0.17</v>
      </c>
      <c r="K273" s="191"/>
      <c r="L273" s="191">
        <v>17.25</v>
      </c>
      <c r="M273" s="191">
        <v>0.68</v>
      </c>
      <c r="N273" s="191">
        <v>143</v>
      </c>
      <c r="O273" s="191">
        <v>130</v>
      </c>
      <c r="P273" s="191">
        <v>34.299999999999997</v>
      </c>
      <c r="Q273" s="191">
        <v>220</v>
      </c>
      <c r="R273" s="171">
        <v>1.1000000000000001</v>
      </c>
      <c r="S273" s="191">
        <v>11.7</v>
      </c>
      <c r="T273" s="8">
        <v>76</v>
      </c>
    </row>
    <row r="274" spans="2:20" ht="15.75" thickBot="1">
      <c r="B274" s="208"/>
      <c r="C274" s="221" t="s">
        <v>25</v>
      </c>
      <c r="D274" s="217">
        <v>50</v>
      </c>
      <c r="E274" s="218">
        <v>4</v>
      </c>
      <c r="F274" s="217">
        <v>0.5</v>
      </c>
      <c r="G274" s="218">
        <v>23</v>
      </c>
      <c r="H274" s="5">
        <v>112.5</v>
      </c>
      <c r="I274" s="5">
        <v>5.5E-2</v>
      </c>
      <c r="J274" s="5">
        <v>1.4999999999999999E-2</v>
      </c>
      <c r="K274" s="5"/>
      <c r="L274" s="5"/>
      <c r="M274" s="5"/>
      <c r="N274" s="5">
        <v>10</v>
      </c>
      <c r="O274" s="5">
        <v>32.5</v>
      </c>
      <c r="P274" s="5">
        <v>7</v>
      </c>
      <c r="Q274" s="3">
        <v>46.5</v>
      </c>
      <c r="R274" s="2">
        <v>0.55000000000000004</v>
      </c>
      <c r="S274" s="5">
        <v>19.3</v>
      </c>
      <c r="T274" s="8">
        <v>89</v>
      </c>
    </row>
    <row r="275" spans="2:20" ht="15.75" thickBot="1">
      <c r="B275" s="220"/>
      <c r="C275" s="423" t="s">
        <v>16</v>
      </c>
      <c r="D275" s="222">
        <v>50</v>
      </c>
      <c r="E275" s="222">
        <v>3.32</v>
      </c>
      <c r="F275" s="216">
        <v>0.6</v>
      </c>
      <c r="G275" s="228">
        <v>26.5</v>
      </c>
      <c r="H275" s="5">
        <v>124.5</v>
      </c>
      <c r="I275" s="35">
        <v>8.5000000000000006E-2</v>
      </c>
      <c r="J275" s="35">
        <v>0.04</v>
      </c>
      <c r="K275" s="35"/>
      <c r="L275" s="35"/>
      <c r="M275" s="35"/>
      <c r="N275" s="35">
        <v>14.5</v>
      </c>
      <c r="O275" s="35">
        <v>75</v>
      </c>
      <c r="P275" s="35">
        <v>23.5</v>
      </c>
      <c r="Q275" s="35">
        <v>117.5</v>
      </c>
      <c r="R275" s="35">
        <v>1.95</v>
      </c>
      <c r="S275" s="35">
        <v>25.5</v>
      </c>
      <c r="T275" s="20">
        <v>90</v>
      </c>
    </row>
    <row r="276" spans="2:20" ht="23.45" customHeight="1" thickBot="1">
      <c r="B276" s="262" t="s">
        <v>17</v>
      </c>
      <c r="C276" s="300" t="s">
        <v>18</v>
      </c>
      <c r="D276" s="232">
        <v>580</v>
      </c>
      <c r="E276" s="247">
        <f>SUM(E270:E275)</f>
        <v>31.62</v>
      </c>
      <c r="F276" s="247">
        <f>SUM(F270:F275)</f>
        <v>20.079999999999998</v>
      </c>
      <c r="G276" s="247">
        <f>SUM(G270:G275)</f>
        <v>103.49</v>
      </c>
      <c r="H276" s="138">
        <f>SUM(H270:H275)</f>
        <v>720.02</v>
      </c>
      <c r="I276" s="133">
        <f t="shared" ref="I276:S276" si="45">SUM(I270:I275)</f>
        <v>0.499</v>
      </c>
      <c r="J276" s="120">
        <f t="shared" si="45"/>
        <v>1.393</v>
      </c>
      <c r="K276" s="120">
        <f t="shared" si="45"/>
        <v>0.104</v>
      </c>
      <c r="L276" s="120">
        <f t="shared" si="45"/>
        <v>2464.37</v>
      </c>
      <c r="M276" s="120">
        <f t="shared" si="45"/>
        <v>85.06</v>
      </c>
      <c r="N276" s="120">
        <f t="shared" si="45"/>
        <v>208.04</v>
      </c>
      <c r="O276" s="120">
        <f t="shared" si="45"/>
        <v>491.32</v>
      </c>
      <c r="P276" s="120">
        <f t="shared" si="45"/>
        <v>92.289999999999992</v>
      </c>
      <c r="Q276" s="120">
        <f t="shared" si="45"/>
        <v>756.27</v>
      </c>
      <c r="R276" s="120">
        <f t="shared" si="45"/>
        <v>8.92</v>
      </c>
      <c r="S276" s="120">
        <f t="shared" si="45"/>
        <v>64.77</v>
      </c>
      <c r="T276" s="56"/>
    </row>
    <row r="277" spans="2:20" ht="15.75" thickBot="1">
      <c r="B277" s="233"/>
      <c r="C277" s="227" t="s">
        <v>145</v>
      </c>
      <c r="D277" s="228">
        <v>100</v>
      </c>
      <c r="E277" s="252">
        <v>1.4</v>
      </c>
      <c r="F277" s="248">
        <v>4.5999999999999996</v>
      </c>
      <c r="G277" s="251">
        <v>10.33</v>
      </c>
      <c r="H277" s="23">
        <v>88.3</v>
      </c>
      <c r="I277" s="12">
        <v>0.04</v>
      </c>
      <c r="J277" s="12">
        <v>0.04</v>
      </c>
      <c r="K277" s="23"/>
      <c r="L277" s="12">
        <v>202.5</v>
      </c>
      <c r="M277" s="23">
        <v>38.5</v>
      </c>
      <c r="N277" s="12">
        <v>44.6</v>
      </c>
      <c r="O277" s="23">
        <v>32</v>
      </c>
      <c r="P277" s="12">
        <v>17.3</v>
      </c>
      <c r="Q277" s="12">
        <v>272</v>
      </c>
      <c r="R277" s="23">
        <v>0.59</v>
      </c>
      <c r="S277" s="12">
        <v>16.3</v>
      </c>
      <c r="T277" s="34">
        <v>10</v>
      </c>
    </row>
    <row r="278" spans="2:20" ht="16.5" thickBot="1">
      <c r="B278" s="233"/>
      <c r="C278" s="221" t="s">
        <v>146</v>
      </c>
      <c r="D278" s="251" t="s">
        <v>185</v>
      </c>
      <c r="E278" s="289">
        <v>8.8000000000000007</v>
      </c>
      <c r="F278" s="289">
        <v>10.7</v>
      </c>
      <c r="G278" s="290">
        <v>19.399999999999999</v>
      </c>
      <c r="H278" s="111">
        <v>209</v>
      </c>
      <c r="I278" s="187">
        <v>0.107</v>
      </c>
      <c r="J278" s="188">
        <v>0.108</v>
      </c>
      <c r="K278" s="189"/>
      <c r="L278" s="188">
        <v>131.85</v>
      </c>
      <c r="M278" s="189">
        <v>10.52</v>
      </c>
      <c r="N278" s="188">
        <v>39.85</v>
      </c>
      <c r="O278" s="189">
        <v>107.7</v>
      </c>
      <c r="P278" s="189">
        <v>33.07</v>
      </c>
      <c r="Q278" s="189">
        <v>515.24</v>
      </c>
      <c r="R278" s="188">
        <v>1.34</v>
      </c>
      <c r="S278" s="190">
        <v>22.44</v>
      </c>
      <c r="T278" s="34">
        <v>23</v>
      </c>
    </row>
    <row r="279" spans="2:20" ht="16.5" thickBot="1">
      <c r="B279" s="233"/>
      <c r="C279" s="227" t="s">
        <v>147</v>
      </c>
      <c r="D279" s="228">
        <v>120</v>
      </c>
      <c r="E279" s="308">
        <v>14.9</v>
      </c>
      <c r="F279" s="308">
        <v>11.2</v>
      </c>
      <c r="G279" s="309">
        <v>1.8</v>
      </c>
      <c r="H279" s="111">
        <v>168</v>
      </c>
      <c r="I279" s="187">
        <v>9.9000000000000005E-2</v>
      </c>
      <c r="J279" s="188">
        <v>6.6000000000000003E-2</v>
      </c>
      <c r="K279" s="189">
        <v>1.76</v>
      </c>
      <c r="L279" s="188">
        <v>34.22</v>
      </c>
      <c r="M279" s="189">
        <v>1.83</v>
      </c>
      <c r="N279" s="188">
        <v>80.099999999999994</v>
      </c>
      <c r="O279" s="189">
        <v>141.74</v>
      </c>
      <c r="P279" s="188">
        <v>23.4</v>
      </c>
      <c r="Q279" s="189">
        <v>230.96</v>
      </c>
      <c r="R279" s="188">
        <v>0.62</v>
      </c>
      <c r="S279" s="190">
        <v>25.16</v>
      </c>
      <c r="T279" s="34">
        <v>43</v>
      </c>
    </row>
    <row r="280" spans="2:20" ht="19.5" customHeight="1" thickBot="1">
      <c r="B280" s="238" t="s">
        <v>22</v>
      </c>
      <c r="C280" s="221" t="s">
        <v>75</v>
      </c>
      <c r="D280" s="408">
        <v>200</v>
      </c>
      <c r="E280" s="409">
        <v>4.1500000000000004</v>
      </c>
      <c r="F280" s="410">
        <v>6.8</v>
      </c>
      <c r="G280" s="410">
        <v>24.76</v>
      </c>
      <c r="H280" s="170">
        <v>177</v>
      </c>
      <c r="I280" s="83">
        <v>0.16</v>
      </c>
      <c r="J280" s="37">
        <v>0.15</v>
      </c>
      <c r="K280" s="37">
        <v>0.14000000000000001</v>
      </c>
      <c r="L280" s="37">
        <v>42.8</v>
      </c>
      <c r="M280" s="37">
        <v>13.6</v>
      </c>
      <c r="N280" s="37">
        <v>52</v>
      </c>
      <c r="O280" s="37">
        <v>112</v>
      </c>
      <c r="P280" s="37">
        <v>37.299999999999997</v>
      </c>
      <c r="Q280" s="37">
        <v>832</v>
      </c>
      <c r="R280" s="37">
        <v>1.33</v>
      </c>
      <c r="S280" s="37">
        <v>11.3</v>
      </c>
      <c r="T280" s="34">
        <v>60</v>
      </c>
    </row>
    <row r="281" spans="2:20" ht="16.5" thickBot="1">
      <c r="B281" s="238"/>
      <c r="C281" s="227" t="s">
        <v>148</v>
      </c>
      <c r="D281" s="325">
        <v>200</v>
      </c>
      <c r="E281" s="289">
        <v>0.14000000000000001</v>
      </c>
      <c r="F281" s="289">
        <v>7.0000000000000007E-2</v>
      </c>
      <c r="G281" s="289">
        <v>11.1</v>
      </c>
      <c r="H281" s="85">
        <v>46</v>
      </c>
      <c r="I281" s="187">
        <v>4.0000000000000001E-3</v>
      </c>
      <c r="J281" s="188">
        <v>4.0000000000000001E-3</v>
      </c>
      <c r="K281" s="189"/>
      <c r="L281" s="188">
        <v>0.56000000000000005</v>
      </c>
      <c r="M281" s="189">
        <v>1.2</v>
      </c>
      <c r="N281" s="188">
        <v>4.6399999999999997</v>
      </c>
      <c r="O281" s="189">
        <v>2.99</v>
      </c>
      <c r="P281" s="188">
        <v>2</v>
      </c>
      <c r="Q281" s="189">
        <v>42.51</v>
      </c>
      <c r="R281" s="188">
        <v>0.28000000000000003</v>
      </c>
      <c r="S281" s="190">
        <v>0.38</v>
      </c>
      <c r="T281" s="34">
        <v>67</v>
      </c>
    </row>
    <row r="282" spans="2:20" ht="15.75" thickBot="1">
      <c r="B282" s="975"/>
      <c r="C282" s="221" t="s">
        <v>25</v>
      </c>
      <c r="D282" s="217">
        <v>60</v>
      </c>
      <c r="E282" s="216">
        <v>4.8</v>
      </c>
      <c r="F282" s="217">
        <v>0.6</v>
      </c>
      <c r="G282" s="216">
        <v>27.6</v>
      </c>
      <c r="H282" s="5">
        <v>135</v>
      </c>
      <c r="I282" s="5">
        <v>6.6000000000000003E-2</v>
      </c>
      <c r="J282" s="5">
        <v>1.7999999999999999E-2</v>
      </c>
      <c r="K282" s="5"/>
      <c r="L282" s="5"/>
      <c r="M282" s="5"/>
      <c r="N282" s="5">
        <v>12</v>
      </c>
      <c r="O282" s="5">
        <v>39</v>
      </c>
      <c r="P282" s="5">
        <v>8.4</v>
      </c>
      <c r="Q282" s="3">
        <v>55.8</v>
      </c>
      <c r="R282" s="2">
        <v>0.66</v>
      </c>
      <c r="S282" s="5">
        <v>23.16</v>
      </c>
      <c r="T282" s="8">
        <v>89</v>
      </c>
    </row>
    <row r="283" spans="2:20" ht="15.75" thickBot="1">
      <c r="B283" s="975"/>
      <c r="C283" s="227" t="s">
        <v>16</v>
      </c>
      <c r="D283" s="241">
        <v>60</v>
      </c>
      <c r="E283" s="242">
        <v>4</v>
      </c>
      <c r="F283" s="243">
        <v>0.72</v>
      </c>
      <c r="G283" s="244">
        <v>31.74</v>
      </c>
      <c r="H283" s="11">
        <v>149.4</v>
      </c>
      <c r="I283" s="2">
        <v>0.10199999999999999</v>
      </c>
      <c r="J283" s="2">
        <v>4.8000000000000001E-2</v>
      </c>
      <c r="K283" s="10"/>
      <c r="L283" s="2"/>
      <c r="M283" s="10"/>
      <c r="N283" s="2">
        <v>17.399999999999999</v>
      </c>
      <c r="O283" s="10">
        <v>90</v>
      </c>
      <c r="P283" s="2">
        <v>28.2</v>
      </c>
      <c r="Q283" s="10">
        <v>141</v>
      </c>
      <c r="R283" s="29">
        <v>2.2999999999999998</v>
      </c>
      <c r="S283" s="5">
        <v>30.6</v>
      </c>
      <c r="T283" s="9">
        <v>90</v>
      </c>
    </row>
    <row r="284" spans="2:20" ht="21" customHeight="1" thickBot="1">
      <c r="B284" s="292"/>
      <c r="C284" s="300" t="s">
        <v>26</v>
      </c>
      <c r="D284" s="293">
        <v>1025</v>
      </c>
      <c r="E284" s="230">
        <f>SUM(SUM(E277:E283))</f>
        <v>38.19</v>
      </c>
      <c r="F284" s="246">
        <f t="shared" ref="F284:S284" si="46">SUM(SUM(F277:F283))</f>
        <v>34.69</v>
      </c>
      <c r="G284" s="247">
        <f t="shared" si="46"/>
        <v>126.73</v>
      </c>
      <c r="H284" s="138">
        <f t="shared" si="46"/>
        <v>972.69999999999993</v>
      </c>
      <c r="I284" s="130">
        <f t="shared" si="46"/>
        <v>0.57800000000000007</v>
      </c>
      <c r="J284" s="130">
        <f t="shared" si="46"/>
        <v>0.434</v>
      </c>
      <c r="K284" s="130">
        <f t="shared" si="46"/>
        <v>1.9</v>
      </c>
      <c r="L284" s="130">
        <f t="shared" si="46"/>
        <v>411.93000000000006</v>
      </c>
      <c r="M284" s="130">
        <f t="shared" si="46"/>
        <v>65.649999999999991</v>
      </c>
      <c r="N284" s="130">
        <f t="shared" si="46"/>
        <v>250.59</v>
      </c>
      <c r="O284" s="130">
        <f t="shared" si="46"/>
        <v>525.43000000000006</v>
      </c>
      <c r="P284" s="130">
        <f t="shared" si="46"/>
        <v>149.67000000000002</v>
      </c>
      <c r="Q284" s="130">
        <f t="shared" si="46"/>
        <v>2089.5100000000002</v>
      </c>
      <c r="R284" s="130">
        <f t="shared" si="46"/>
        <v>7.12</v>
      </c>
      <c r="S284" s="130">
        <f t="shared" si="46"/>
        <v>129.34</v>
      </c>
      <c r="T284" s="8"/>
    </row>
    <row r="285" spans="2:20" ht="16.5" thickBot="1">
      <c r="B285" s="220"/>
      <c r="C285" s="221" t="s">
        <v>88</v>
      </c>
      <c r="D285" s="216">
        <v>40</v>
      </c>
      <c r="E285" s="334">
        <v>3.28</v>
      </c>
      <c r="F285" s="334">
        <v>1.1200000000000001</v>
      </c>
      <c r="G285" s="334">
        <v>22</v>
      </c>
      <c r="H285" s="55">
        <v>111.2</v>
      </c>
      <c r="I285" s="187">
        <v>3.2500000000000001E-2</v>
      </c>
      <c r="J285" s="188">
        <v>0.02</v>
      </c>
      <c r="K285" s="189">
        <v>2.7E-2</v>
      </c>
      <c r="L285" s="188">
        <v>2.4300000000000002</v>
      </c>
      <c r="M285" s="189">
        <v>0.36</v>
      </c>
      <c r="N285" s="188">
        <v>11.45</v>
      </c>
      <c r="O285" s="189">
        <v>31.43</v>
      </c>
      <c r="P285" s="188">
        <v>7.9</v>
      </c>
      <c r="Q285" s="189">
        <v>76.099999999999994</v>
      </c>
      <c r="R285" s="188">
        <v>0.54</v>
      </c>
      <c r="S285" s="190">
        <v>1.69</v>
      </c>
      <c r="T285" s="34">
        <v>93</v>
      </c>
    </row>
    <row r="286" spans="2:20" ht="15.75" customHeight="1" thickBot="1">
      <c r="B286" s="223" t="s">
        <v>28</v>
      </c>
      <c r="C286" s="221" t="s">
        <v>112</v>
      </c>
      <c r="D286" s="255">
        <v>200</v>
      </c>
      <c r="E286" s="216">
        <v>8</v>
      </c>
      <c r="F286" s="257">
        <v>5</v>
      </c>
      <c r="G286" s="257">
        <v>14</v>
      </c>
      <c r="H286" s="26">
        <v>133</v>
      </c>
      <c r="I286" s="2">
        <v>0.48</v>
      </c>
      <c r="J286" s="3">
        <v>0.4</v>
      </c>
      <c r="K286" s="2"/>
      <c r="L286" s="5">
        <v>44</v>
      </c>
      <c r="M286" s="5">
        <v>1.4</v>
      </c>
      <c r="N286" s="3">
        <v>216</v>
      </c>
      <c r="O286" s="2">
        <v>188</v>
      </c>
      <c r="P286" s="3">
        <v>32</v>
      </c>
      <c r="Q286" s="2">
        <v>258</v>
      </c>
      <c r="R286" s="3">
        <v>0.2</v>
      </c>
      <c r="S286" s="2"/>
      <c r="T286" s="34">
        <v>78</v>
      </c>
    </row>
    <row r="287" spans="2:20" ht="15.75" thickBot="1">
      <c r="B287" s="223"/>
      <c r="C287" s="227" t="s">
        <v>62</v>
      </c>
      <c r="D287" s="216">
        <v>120</v>
      </c>
      <c r="E287" s="216">
        <v>1.8</v>
      </c>
      <c r="F287" s="217">
        <v>0.6</v>
      </c>
      <c r="G287" s="222">
        <v>25.2</v>
      </c>
      <c r="H287" s="2">
        <v>115.2</v>
      </c>
      <c r="I287" s="4">
        <v>4.8000000000000001E-2</v>
      </c>
      <c r="J287" s="4">
        <v>0.06</v>
      </c>
      <c r="K287" s="4"/>
      <c r="L287" s="4">
        <v>24</v>
      </c>
      <c r="M287" s="2">
        <v>12</v>
      </c>
      <c r="N287" s="3">
        <v>9.6</v>
      </c>
      <c r="O287" s="4">
        <v>33.6</v>
      </c>
      <c r="P287" s="2">
        <v>50.4</v>
      </c>
      <c r="Q287" s="5">
        <v>417.6</v>
      </c>
      <c r="R287" s="5">
        <v>0.72</v>
      </c>
      <c r="S287" s="5">
        <v>0.06</v>
      </c>
      <c r="T287" s="8">
        <v>63</v>
      </c>
    </row>
    <row r="288" spans="2:20" ht="20.45" customHeight="1" thickBot="1">
      <c r="B288" s="260"/>
      <c r="C288" s="261" t="s">
        <v>32</v>
      </c>
      <c r="D288" s="297">
        <f>SUM(D285:D287)</f>
        <v>360</v>
      </c>
      <c r="E288" s="298">
        <f>SUM(E285:E287)</f>
        <v>13.08</v>
      </c>
      <c r="F288" s="298">
        <f t="shared" ref="F288:S288" si="47">SUM(F285:F287)</f>
        <v>6.72</v>
      </c>
      <c r="G288" s="298">
        <f t="shared" si="47"/>
        <v>61.2</v>
      </c>
      <c r="H288" s="125">
        <f t="shared" si="47"/>
        <v>359.4</v>
      </c>
      <c r="I288" s="125">
        <f t="shared" si="47"/>
        <v>0.5605</v>
      </c>
      <c r="J288" s="125">
        <f t="shared" si="47"/>
        <v>0.48000000000000004</v>
      </c>
      <c r="K288" s="125">
        <f t="shared" si="47"/>
        <v>2.7E-2</v>
      </c>
      <c r="L288" s="125">
        <f t="shared" si="47"/>
        <v>70.430000000000007</v>
      </c>
      <c r="M288" s="125">
        <f t="shared" si="47"/>
        <v>13.76</v>
      </c>
      <c r="N288" s="125">
        <f t="shared" si="47"/>
        <v>237.04999999999998</v>
      </c>
      <c r="O288" s="125">
        <f t="shared" si="47"/>
        <v>253.03</v>
      </c>
      <c r="P288" s="125">
        <f t="shared" si="47"/>
        <v>90.3</v>
      </c>
      <c r="Q288" s="125">
        <f t="shared" si="47"/>
        <v>751.7</v>
      </c>
      <c r="R288" s="125">
        <f t="shared" si="47"/>
        <v>1.46</v>
      </c>
      <c r="S288" s="131">
        <f t="shared" si="47"/>
        <v>1.75</v>
      </c>
      <c r="T288" s="52"/>
    </row>
    <row r="289" spans="2:20" ht="22.15" customHeight="1" thickBot="1">
      <c r="B289" s="263"/>
      <c r="C289" s="264" t="s">
        <v>33</v>
      </c>
      <c r="D289" s="355">
        <v>1960</v>
      </c>
      <c r="E289" s="299">
        <f>SUM(E276,E284,E288,)</f>
        <v>82.89</v>
      </c>
      <c r="F289" s="299">
        <f>SUM(F276,F284,F288,)</f>
        <v>61.489999999999995</v>
      </c>
      <c r="G289" s="299">
        <f>SUM(G276,G284,G288,)</f>
        <v>291.42</v>
      </c>
      <c r="H289" s="134">
        <f>H276+H284+H288</f>
        <v>2052.12</v>
      </c>
      <c r="I289" s="126">
        <f t="shared" ref="I289:R289" si="48">SUM(I276,I284,I288,)</f>
        <v>1.6375</v>
      </c>
      <c r="J289" s="126">
        <f t="shared" si="48"/>
        <v>2.3069999999999999</v>
      </c>
      <c r="K289" s="126">
        <f t="shared" si="48"/>
        <v>2.0310000000000001</v>
      </c>
      <c r="L289" s="126">
        <f t="shared" si="48"/>
        <v>2946.73</v>
      </c>
      <c r="M289" s="126">
        <f t="shared" si="48"/>
        <v>164.46999999999997</v>
      </c>
      <c r="N289" s="126">
        <f t="shared" si="48"/>
        <v>695.68</v>
      </c>
      <c r="O289" s="126">
        <f t="shared" si="48"/>
        <v>1269.78</v>
      </c>
      <c r="P289" s="126">
        <f t="shared" si="48"/>
        <v>332.26</v>
      </c>
      <c r="Q289" s="126">
        <f t="shared" si="48"/>
        <v>3597.4800000000005</v>
      </c>
      <c r="R289" s="126">
        <f t="shared" si="48"/>
        <v>17.5</v>
      </c>
      <c r="S289" s="126">
        <f>SUM(S276,S284,S288,)/1000</f>
        <v>0.19586000000000001</v>
      </c>
      <c r="T289" s="18"/>
    </row>
    <row r="290" spans="2:20" ht="19.5" customHeight="1" thickBot="1">
      <c r="B290" s="284"/>
      <c r="C290" s="338" t="s">
        <v>34</v>
      </c>
      <c r="D290" s="301"/>
      <c r="E290" s="269">
        <f>E289*100/90</f>
        <v>92.1</v>
      </c>
      <c r="F290" s="302">
        <f>F289*100/92</f>
        <v>66.836956521739125</v>
      </c>
      <c r="G290" s="302">
        <f>G289*100/383</f>
        <v>76.088772845953002</v>
      </c>
      <c r="H290" s="128">
        <f>H289*100/2720</f>
        <v>75.445588235294125</v>
      </c>
      <c r="I290" s="135">
        <f>I289*100/1.4</f>
        <v>116.96428571428572</v>
      </c>
      <c r="J290" s="129">
        <f>J289*100/1.6</f>
        <v>144.18749999999997</v>
      </c>
      <c r="K290" s="151">
        <f>K289*100/10</f>
        <v>20.310000000000002</v>
      </c>
      <c r="L290" s="129">
        <f>L289*100/700</f>
        <v>420.9614285714286</v>
      </c>
      <c r="M290" s="151">
        <f>M289*100/70</f>
        <v>234.9571428571428</v>
      </c>
      <c r="N290" s="129">
        <f>N289*100/1200</f>
        <v>57.973333333333336</v>
      </c>
      <c r="O290" s="151">
        <f>O289*100/1200</f>
        <v>105.815</v>
      </c>
      <c r="P290" s="129">
        <f>P289*100/300</f>
        <v>110.75333333333333</v>
      </c>
      <c r="Q290" s="151">
        <f>Q289*100/1200</f>
        <v>299.79000000000002</v>
      </c>
      <c r="R290" s="135">
        <f>R289*100/18</f>
        <v>97.222222222222229</v>
      </c>
      <c r="S290" s="135">
        <f>S289*100/0.1</f>
        <v>195.86</v>
      </c>
      <c r="T290" s="18"/>
    </row>
    <row r="291" spans="2:20" ht="19.5" customHeight="1">
      <c r="B291" s="241"/>
      <c r="C291" s="271"/>
      <c r="D291" s="272"/>
      <c r="E291" s="273"/>
      <c r="F291" s="273"/>
      <c r="G291" s="273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8"/>
    </row>
    <row r="292" spans="2:20">
      <c r="B292" s="241"/>
      <c r="C292" s="371"/>
      <c r="D292" s="241"/>
      <c r="E292" s="241"/>
      <c r="F292" s="241"/>
      <c r="G292" s="241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8"/>
    </row>
    <row r="293" spans="2:20" ht="15.75" thickBot="1">
      <c r="B293" s="241"/>
      <c r="C293" s="424"/>
      <c r="D293" s="364"/>
      <c r="E293" s="364"/>
      <c r="F293" s="364"/>
      <c r="G293" s="364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18"/>
    </row>
    <row r="294" spans="2:20" ht="15" customHeight="1" thickBot="1">
      <c r="B294" s="976" t="s">
        <v>1</v>
      </c>
      <c r="C294" s="976" t="s">
        <v>2</v>
      </c>
      <c r="D294" s="976" t="s">
        <v>212</v>
      </c>
      <c r="E294" s="962" t="s">
        <v>199</v>
      </c>
      <c r="F294" s="963"/>
      <c r="G294" s="964"/>
      <c r="H294" s="971" t="s">
        <v>211</v>
      </c>
      <c r="I294" s="989" t="s">
        <v>200</v>
      </c>
      <c r="J294" s="990"/>
      <c r="K294" s="990"/>
      <c r="L294" s="990"/>
      <c r="M294" s="991"/>
      <c r="N294" s="989" t="s">
        <v>205</v>
      </c>
      <c r="O294" s="990"/>
      <c r="P294" s="990"/>
      <c r="Q294" s="990"/>
      <c r="R294" s="990"/>
      <c r="S294" s="991"/>
      <c r="T294" s="971" t="s">
        <v>3</v>
      </c>
    </row>
    <row r="295" spans="2:20" ht="29.25" thickBot="1">
      <c r="B295" s="977"/>
      <c r="C295" s="977"/>
      <c r="D295" s="977"/>
      <c r="E295" s="209" t="s">
        <v>4</v>
      </c>
      <c r="F295" s="209" t="s">
        <v>5</v>
      </c>
      <c r="G295" s="209" t="s">
        <v>6</v>
      </c>
      <c r="H295" s="972"/>
      <c r="I295" s="75" t="s">
        <v>201</v>
      </c>
      <c r="J295" s="75" t="s">
        <v>202</v>
      </c>
      <c r="K295" s="75" t="s">
        <v>226</v>
      </c>
      <c r="L295" s="75" t="s">
        <v>203</v>
      </c>
      <c r="M295" s="75" t="s">
        <v>204</v>
      </c>
      <c r="N295" s="75" t="s">
        <v>206</v>
      </c>
      <c r="O295" s="75" t="s">
        <v>207</v>
      </c>
      <c r="P295" s="75" t="s">
        <v>209</v>
      </c>
      <c r="Q295" s="75" t="s">
        <v>210</v>
      </c>
      <c r="R295" s="75" t="s">
        <v>208</v>
      </c>
      <c r="S295" s="75" t="s">
        <v>213</v>
      </c>
      <c r="T295" s="972"/>
    </row>
    <row r="296" spans="2:20" ht="18.75" customHeight="1">
      <c r="B296" s="210"/>
      <c r="C296" s="377" t="s">
        <v>101</v>
      </c>
      <c r="D296" s="992"/>
      <c r="E296" s="992"/>
      <c r="F296" s="992"/>
      <c r="G296" s="992"/>
      <c r="H296" s="994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3"/>
    </row>
    <row r="297" spans="2:20" ht="17.25" customHeight="1" thickBot="1">
      <c r="B297" s="210"/>
      <c r="C297" s="378" t="s">
        <v>149</v>
      </c>
      <c r="D297" s="993"/>
      <c r="E297" s="993"/>
      <c r="F297" s="993"/>
      <c r="G297" s="993"/>
      <c r="H297" s="995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74"/>
    </row>
    <row r="298" spans="2:20" ht="16.5" thickBot="1">
      <c r="B298" s="330"/>
      <c r="C298" s="215" t="s">
        <v>64</v>
      </c>
      <c r="D298" s="320" t="s">
        <v>65</v>
      </c>
      <c r="E298" s="216">
        <v>3.14</v>
      </c>
      <c r="F298" s="217">
        <v>7.52</v>
      </c>
      <c r="G298" s="216">
        <v>19.78</v>
      </c>
      <c r="H298" s="3">
        <v>150.97</v>
      </c>
      <c r="I298" s="180">
        <v>6.5000000000000002E-2</v>
      </c>
      <c r="J298" s="180">
        <v>3.2000000000000001E-2</v>
      </c>
      <c r="K298" s="188">
        <v>0.13</v>
      </c>
      <c r="L298" s="183">
        <v>45</v>
      </c>
      <c r="M298" s="181"/>
      <c r="N298" s="183">
        <v>11.2</v>
      </c>
      <c r="O298" s="181">
        <v>37</v>
      </c>
      <c r="P298" s="183">
        <v>13.2</v>
      </c>
      <c r="Q298" s="181">
        <v>55.4</v>
      </c>
      <c r="R298" s="183">
        <v>0.82</v>
      </c>
      <c r="S298" s="182">
        <v>15.44</v>
      </c>
      <c r="T298" s="8">
        <v>1</v>
      </c>
    </row>
    <row r="299" spans="2:20" ht="16.5" thickBot="1">
      <c r="B299" s="238"/>
      <c r="C299" s="221" t="s">
        <v>150</v>
      </c>
      <c r="D299" s="217" t="s">
        <v>12</v>
      </c>
      <c r="E299" s="192">
        <v>20.8</v>
      </c>
      <c r="F299" s="425">
        <v>15.75</v>
      </c>
      <c r="G299" s="426">
        <v>34.9</v>
      </c>
      <c r="H299" s="176">
        <v>365</v>
      </c>
      <c r="I299" s="187">
        <v>0.08</v>
      </c>
      <c r="J299" s="188">
        <v>0.27900000000000003</v>
      </c>
      <c r="K299" s="189">
        <v>0.35399999999999998</v>
      </c>
      <c r="L299" s="188">
        <v>389.43</v>
      </c>
      <c r="M299" s="189">
        <v>0.64</v>
      </c>
      <c r="N299" s="188">
        <v>231.8</v>
      </c>
      <c r="O299" s="189">
        <v>253.1</v>
      </c>
      <c r="P299" s="188">
        <v>40.799999999999997</v>
      </c>
      <c r="Q299" s="189">
        <v>225.52</v>
      </c>
      <c r="R299" s="188">
        <v>0.93</v>
      </c>
      <c r="S299" s="190">
        <v>14.5</v>
      </c>
      <c r="T299" s="19">
        <v>39</v>
      </c>
    </row>
    <row r="300" spans="2:20" ht="16.149999999999999" customHeight="1" thickBot="1">
      <c r="B300" s="238" t="s">
        <v>54</v>
      </c>
      <c r="C300" s="221" t="s">
        <v>55</v>
      </c>
      <c r="D300" s="228">
        <v>200</v>
      </c>
      <c r="E300" s="306">
        <v>3.1</v>
      </c>
      <c r="F300" s="307">
        <v>3</v>
      </c>
      <c r="G300" s="307">
        <v>14.3</v>
      </c>
      <c r="H300" s="33">
        <v>95</v>
      </c>
      <c r="I300" s="32">
        <v>0.03</v>
      </c>
      <c r="J300" s="33">
        <v>0.13</v>
      </c>
      <c r="K300" s="33"/>
      <c r="L300" s="33">
        <v>13.29</v>
      </c>
      <c r="M300" s="33">
        <v>0.52</v>
      </c>
      <c r="N300" s="33">
        <v>111</v>
      </c>
      <c r="O300" s="33">
        <v>107</v>
      </c>
      <c r="P300" s="33">
        <v>30.7</v>
      </c>
      <c r="Q300" s="152">
        <v>184</v>
      </c>
      <c r="R300" s="32">
        <v>1.1000000000000001</v>
      </c>
      <c r="S300" s="33">
        <v>9</v>
      </c>
      <c r="T300" s="8">
        <v>75</v>
      </c>
    </row>
    <row r="301" spans="2:20" ht="15.75" thickBot="1">
      <c r="B301" s="238"/>
      <c r="C301" s="221" t="s">
        <v>16</v>
      </c>
      <c r="D301" s="222">
        <v>20</v>
      </c>
      <c r="E301" s="222">
        <v>1.33</v>
      </c>
      <c r="F301" s="216">
        <v>0.24</v>
      </c>
      <c r="G301" s="228">
        <v>10.6</v>
      </c>
      <c r="H301" s="5">
        <v>49.8</v>
      </c>
      <c r="I301" s="35">
        <v>3.4000000000000002E-2</v>
      </c>
      <c r="J301" s="35">
        <v>1.6E-2</v>
      </c>
      <c r="K301" s="35"/>
      <c r="L301" s="35"/>
      <c r="M301" s="35"/>
      <c r="N301" s="35">
        <v>5.8</v>
      </c>
      <c r="O301" s="35">
        <v>30</v>
      </c>
      <c r="P301" s="35">
        <v>9.4</v>
      </c>
      <c r="Q301" s="35">
        <v>47</v>
      </c>
      <c r="R301" s="35">
        <v>0.78</v>
      </c>
      <c r="S301" s="35">
        <v>10.199999999999999</v>
      </c>
      <c r="T301" s="20">
        <v>90</v>
      </c>
    </row>
    <row r="302" spans="2:20" ht="15.75" thickBot="1">
      <c r="B302" s="238"/>
      <c r="C302" s="227" t="s">
        <v>92</v>
      </c>
      <c r="D302" s="222">
        <v>100</v>
      </c>
      <c r="E302" s="216">
        <v>0.8</v>
      </c>
      <c r="F302" s="216">
        <v>0.2</v>
      </c>
      <c r="G302" s="216">
        <v>7.5</v>
      </c>
      <c r="H302" s="3">
        <v>38</v>
      </c>
      <c r="I302" s="4">
        <v>0.06</v>
      </c>
      <c r="J302" s="2">
        <v>0.03</v>
      </c>
      <c r="K302" s="5"/>
      <c r="L302" s="5">
        <v>10</v>
      </c>
      <c r="M302" s="5">
        <v>38</v>
      </c>
      <c r="N302" s="5">
        <v>35</v>
      </c>
      <c r="O302" s="5">
        <v>17</v>
      </c>
      <c r="P302" s="5">
        <v>11</v>
      </c>
      <c r="Q302" s="3">
        <v>155</v>
      </c>
      <c r="R302" s="2">
        <v>0.1</v>
      </c>
      <c r="S302" s="5">
        <v>0.26</v>
      </c>
      <c r="T302" s="8">
        <v>63</v>
      </c>
    </row>
    <row r="303" spans="2:20" ht="20.25" customHeight="1" thickBot="1">
      <c r="B303" s="230" t="s">
        <v>17</v>
      </c>
      <c r="C303" s="231" t="s">
        <v>18</v>
      </c>
      <c r="D303" s="293">
        <v>585</v>
      </c>
      <c r="E303" s="246">
        <f>SUM(E298:E302)</f>
        <v>29.170000000000005</v>
      </c>
      <c r="F303" s="294">
        <f>SUM(F298:F302)</f>
        <v>26.709999999999997</v>
      </c>
      <c r="G303" s="246">
        <f>SUM(G298:G302)</f>
        <v>87.08</v>
      </c>
      <c r="H303" s="138">
        <f>SUM(H298:H302)</f>
        <v>698.77</v>
      </c>
      <c r="I303" s="133">
        <f t="shared" ref="I303:S303" si="49">SUM(I298:I302)</f>
        <v>0.26900000000000002</v>
      </c>
      <c r="J303" s="133">
        <f t="shared" si="49"/>
        <v>0.4870000000000001</v>
      </c>
      <c r="K303" s="133">
        <f t="shared" si="49"/>
        <v>0.48399999999999999</v>
      </c>
      <c r="L303" s="133">
        <f t="shared" si="49"/>
        <v>457.72</v>
      </c>
      <c r="M303" s="133">
        <f t="shared" si="49"/>
        <v>39.159999999999997</v>
      </c>
      <c r="N303" s="133">
        <f t="shared" si="49"/>
        <v>394.8</v>
      </c>
      <c r="O303" s="133">
        <f t="shared" si="49"/>
        <v>444.1</v>
      </c>
      <c r="P303" s="133">
        <f t="shared" si="49"/>
        <v>105.10000000000001</v>
      </c>
      <c r="Q303" s="133">
        <f t="shared" si="49"/>
        <v>666.92000000000007</v>
      </c>
      <c r="R303" s="133">
        <f t="shared" si="49"/>
        <v>3.73</v>
      </c>
      <c r="S303" s="133">
        <f t="shared" si="49"/>
        <v>49.4</v>
      </c>
      <c r="T303" s="56"/>
    </row>
    <row r="304" spans="2:20" ht="33.75" customHeight="1" thickBot="1">
      <c r="B304" s="233"/>
      <c r="C304" s="382" t="s">
        <v>214</v>
      </c>
      <c r="D304" s="427">
        <v>100</v>
      </c>
      <c r="E304" s="428">
        <v>1.1000000000000001</v>
      </c>
      <c r="F304" s="383">
        <v>5.2</v>
      </c>
      <c r="G304" s="428">
        <v>7.1</v>
      </c>
      <c r="H304" s="166">
        <v>79.5</v>
      </c>
      <c r="I304" s="187">
        <v>1.4E-2</v>
      </c>
      <c r="J304" s="188">
        <v>2.7E-2</v>
      </c>
      <c r="K304" s="189"/>
      <c r="L304" s="188">
        <v>10.93</v>
      </c>
      <c r="M304" s="189">
        <v>3.78</v>
      </c>
      <c r="N304" s="188">
        <v>25</v>
      </c>
      <c r="O304" s="189">
        <v>27.65</v>
      </c>
      <c r="P304" s="188">
        <v>13.2</v>
      </c>
      <c r="Q304" s="189">
        <v>176.94</v>
      </c>
      <c r="R304" s="188">
        <v>1.02</v>
      </c>
      <c r="S304" s="190">
        <v>3.61</v>
      </c>
      <c r="T304" s="30">
        <v>12</v>
      </c>
    </row>
    <row r="305" spans="2:20" ht="16.5" thickBot="1">
      <c r="B305" s="233"/>
      <c r="C305" s="384" t="s">
        <v>151</v>
      </c>
      <c r="D305" s="217">
        <v>250</v>
      </c>
      <c r="E305" s="224">
        <v>6.4</v>
      </c>
      <c r="F305" s="225">
        <v>7.23</v>
      </c>
      <c r="G305" s="225">
        <v>13.5</v>
      </c>
      <c r="H305" s="100">
        <v>145</v>
      </c>
      <c r="I305" s="51">
        <v>4.7E-2</v>
      </c>
      <c r="J305" s="100">
        <v>4.7E-2</v>
      </c>
      <c r="K305" s="51"/>
      <c r="L305" s="100">
        <v>133.07</v>
      </c>
      <c r="M305" s="51">
        <v>8.02</v>
      </c>
      <c r="N305" s="100">
        <v>34.25</v>
      </c>
      <c r="O305" s="51">
        <v>65.5</v>
      </c>
      <c r="P305" s="7">
        <v>18.25</v>
      </c>
      <c r="Q305" s="7">
        <v>249.5</v>
      </c>
      <c r="R305" s="100">
        <v>0.7</v>
      </c>
      <c r="S305" s="51">
        <v>19.07</v>
      </c>
      <c r="T305" s="34">
        <v>25</v>
      </c>
    </row>
    <row r="306" spans="2:20" ht="16.5" customHeight="1" thickBot="1">
      <c r="B306" s="238" t="s">
        <v>22</v>
      </c>
      <c r="C306" s="221" t="s">
        <v>152</v>
      </c>
      <c r="D306" s="217">
        <v>120</v>
      </c>
      <c r="E306" s="284">
        <v>18.399999999999999</v>
      </c>
      <c r="F306" s="284">
        <v>11.7</v>
      </c>
      <c r="G306" s="284">
        <v>7.8</v>
      </c>
      <c r="H306" s="115">
        <v>210</v>
      </c>
      <c r="I306" s="187">
        <v>9.8000000000000004E-2</v>
      </c>
      <c r="J306" s="188">
        <v>9.9000000000000005E-2</v>
      </c>
      <c r="K306" s="189"/>
      <c r="L306" s="188">
        <v>6.9</v>
      </c>
      <c r="M306" s="189">
        <v>0.9</v>
      </c>
      <c r="N306" s="188">
        <v>11.55</v>
      </c>
      <c r="O306" s="189">
        <v>153.84</v>
      </c>
      <c r="P306" s="188">
        <v>22.56</v>
      </c>
      <c r="Q306" s="189">
        <v>294.54000000000002</v>
      </c>
      <c r="R306" s="188">
        <v>2.34</v>
      </c>
      <c r="S306" s="190">
        <v>5.97</v>
      </c>
      <c r="T306" s="9">
        <v>47</v>
      </c>
    </row>
    <row r="307" spans="2:20" ht="15.75" thickBot="1">
      <c r="B307" s="238"/>
      <c r="C307" s="221" t="s">
        <v>98</v>
      </c>
      <c r="D307" s="252">
        <v>200</v>
      </c>
      <c r="E307" s="252">
        <v>5.6</v>
      </c>
      <c r="F307" s="248">
        <v>6.67</v>
      </c>
      <c r="G307" s="251">
        <v>29.7</v>
      </c>
      <c r="H307" s="23">
        <v>201.2</v>
      </c>
      <c r="I307" s="21">
        <v>0.28000000000000003</v>
      </c>
      <c r="J307" s="12">
        <v>0.16</v>
      </c>
      <c r="K307" s="23">
        <v>6.8000000000000005E-2</v>
      </c>
      <c r="L307" s="12">
        <v>36.700000000000003</v>
      </c>
      <c r="M307" s="23"/>
      <c r="N307" s="12">
        <v>18.7</v>
      </c>
      <c r="O307" s="23">
        <v>240</v>
      </c>
      <c r="P307" s="12">
        <v>160</v>
      </c>
      <c r="Q307" s="12">
        <v>292</v>
      </c>
      <c r="R307" s="22">
        <v>5.33</v>
      </c>
      <c r="S307" s="22">
        <v>3.07</v>
      </c>
      <c r="T307" s="30">
        <v>55</v>
      </c>
    </row>
    <row r="308" spans="2:20" ht="15.75" thickBot="1">
      <c r="B308" s="238"/>
      <c r="C308" s="227" t="s">
        <v>86</v>
      </c>
      <c r="D308" s="216">
        <v>200</v>
      </c>
      <c r="E308" s="333">
        <v>0.1</v>
      </c>
      <c r="F308" s="324" t="s">
        <v>87</v>
      </c>
      <c r="G308" s="324">
        <v>23.7</v>
      </c>
      <c r="H308" s="102">
        <v>95</v>
      </c>
      <c r="I308" s="83"/>
      <c r="J308" s="102"/>
      <c r="K308" s="83"/>
      <c r="L308" s="102"/>
      <c r="M308" s="83">
        <v>1.2</v>
      </c>
      <c r="N308" s="102">
        <v>4.8</v>
      </c>
      <c r="O308" s="83">
        <v>5.9</v>
      </c>
      <c r="P308" s="37">
        <v>2.61</v>
      </c>
      <c r="Q308" s="102">
        <v>21</v>
      </c>
      <c r="R308" s="83">
        <v>0.13</v>
      </c>
      <c r="S308" s="83">
        <v>0.01</v>
      </c>
      <c r="T308" s="34">
        <v>68</v>
      </c>
    </row>
    <row r="309" spans="2:20" ht="15.75" thickBot="1">
      <c r="B309" s="970"/>
      <c r="C309" s="221" t="s">
        <v>25</v>
      </c>
      <c r="D309" s="217">
        <v>50</v>
      </c>
      <c r="E309" s="218">
        <v>4</v>
      </c>
      <c r="F309" s="217">
        <v>0.5</v>
      </c>
      <c r="G309" s="218">
        <v>23</v>
      </c>
      <c r="H309" s="5">
        <v>112.5</v>
      </c>
      <c r="I309" s="5">
        <v>5.5E-2</v>
      </c>
      <c r="J309" s="5">
        <v>1.4999999999999999E-2</v>
      </c>
      <c r="K309" s="5"/>
      <c r="L309" s="5"/>
      <c r="M309" s="5"/>
      <c r="N309" s="5">
        <v>10</v>
      </c>
      <c r="O309" s="5">
        <v>32.5</v>
      </c>
      <c r="P309" s="5">
        <v>7</v>
      </c>
      <c r="Q309" s="3">
        <v>46.5</v>
      </c>
      <c r="R309" s="2">
        <v>0.55000000000000004</v>
      </c>
      <c r="S309" s="5">
        <v>19.3</v>
      </c>
      <c r="T309" s="8">
        <v>89</v>
      </c>
    </row>
    <row r="310" spans="2:20" ht="15.75" thickBot="1">
      <c r="B310" s="970"/>
      <c r="C310" s="227" t="s">
        <v>16</v>
      </c>
      <c r="D310" s="241">
        <v>30</v>
      </c>
      <c r="E310" s="242">
        <v>2</v>
      </c>
      <c r="F310" s="243">
        <v>0.36</v>
      </c>
      <c r="G310" s="244">
        <v>15.87</v>
      </c>
      <c r="H310" s="11">
        <v>74.7</v>
      </c>
      <c r="I310" s="2">
        <v>5.0999999999999997E-2</v>
      </c>
      <c r="J310" s="2">
        <v>2.4E-2</v>
      </c>
      <c r="K310" s="10"/>
      <c r="L310" s="2"/>
      <c r="M310" s="10"/>
      <c r="N310" s="2">
        <v>8.6999999999999993</v>
      </c>
      <c r="O310" s="10">
        <v>45</v>
      </c>
      <c r="P310" s="2">
        <v>14.1</v>
      </c>
      <c r="Q310" s="10">
        <v>70.5</v>
      </c>
      <c r="R310" s="29">
        <v>1.17</v>
      </c>
      <c r="S310" s="5">
        <v>15.3</v>
      </c>
      <c r="T310" s="9">
        <v>90</v>
      </c>
    </row>
    <row r="311" spans="2:20" ht="21" customHeight="1" thickBot="1">
      <c r="B311" s="198"/>
      <c r="C311" s="231" t="s">
        <v>26</v>
      </c>
      <c r="D311" s="326">
        <v>1000</v>
      </c>
      <c r="E311" s="327">
        <f>SUM(SUM(E304:E310))</f>
        <v>37.6</v>
      </c>
      <c r="F311" s="328">
        <f>SUM(SUM(F304:F310))</f>
        <v>31.659999999999997</v>
      </c>
      <c r="G311" s="329">
        <f>SUM(SUM(G304:G310))</f>
        <v>120.67</v>
      </c>
      <c r="H311" s="147">
        <f>SUM(SUM(H304:H310))</f>
        <v>917.90000000000009</v>
      </c>
      <c r="I311" s="122">
        <f t="shared" ref="I311:S311" si="50">SUM(SUM(I304:I310))</f>
        <v>0.54500000000000004</v>
      </c>
      <c r="J311" s="122">
        <f t="shared" si="50"/>
        <v>0.372</v>
      </c>
      <c r="K311" s="122">
        <f t="shared" si="50"/>
        <v>6.8000000000000005E-2</v>
      </c>
      <c r="L311" s="122">
        <f t="shared" si="50"/>
        <v>187.60000000000002</v>
      </c>
      <c r="M311" s="122">
        <f t="shared" si="50"/>
        <v>13.899999999999999</v>
      </c>
      <c r="N311" s="122">
        <f t="shared" si="50"/>
        <v>113</v>
      </c>
      <c r="O311" s="122">
        <f t="shared" si="50"/>
        <v>570.39</v>
      </c>
      <c r="P311" s="122">
        <f t="shared" si="50"/>
        <v>237.72</v>
      </c>
      <c r="Q311" s="122">
        <f t="shared" si="50"/>
        <v>1150.98</v>
      </c>
      <c r="R311" s="122">
        <f t="shared" si="50"/>
        <v>11.240000000000002</v>
      </c>
      <c r="S311" s="122">
        <f t="shared" si="50"/>
        <v>66.33</v>
      </c>
      <c r="T311" s="8"/>
    </row>
    <row r="312" spans="2:20" ht="16.5" thickBot="1">
      <c r="B312" s="220"/>
      <c r="C312" s="227" t="s">
        <v>153</v>
      </c>
      <c r="D312" s="325">
        <v>36</v>
      </c>
      <c r="E312" s="306">
        <v>2.5</v>
      </c>
      <c r="F312" s="307">
        <v>2.5</v>
      </c>
      <c r="G312" s="307">
        <v>14.6</v>
      </c>
      <c r="H312" s="152">
        <v>90.6</v>
      </c>
      <c r="I312" s="187">
        <v>3.6999999999999998E-2</v>
      </c>
      <c r="J312" s="188">
        <v>2.1000000000000001E-2</v>
      </c>
      <c r="K312" s="189">
        <v>9.4E-2</v>
      </c>
      <c r="L312" s="188">
        <v>6.83</v>
      </c>
      <c r="M312" s="189">
        <v>1.45</v>
      </c>
      <c r="N312" s="188">
        <v>11.55</v>
      </c>
      <c r="O312" s="189">
        <v>23.5</v>
      </c>
      <c r="P312" s="188">
        <v>5.25</v>
      </c>
      <c r="Q312" s="189">
        <v>62.6</v>
      </c>
      <c r="R312" s="188">
        <v>0.33</v>
      </c>
      <c r="S312" s="190">
        <v>1.1499999999999999</v>
      </c>
      <c r="T312" s="34">
        <v>86</v>
      </c>
    </row>
    <row r="313" spans="2:20" ht="17.25" customHeight="1" thickBot="1">
      <c r="B313" s="223" t="s">
        <v>61</v>
      </c>
      <c r="C313" s="221" t="s">
        <v>14</v>
      </c>
      <c r="D313" s="222" t="s">
        <v>15</v>
      </c>
      <c r="E313" s="224">
        <v>0.2</v>
      </c>
      <c r="F313" s="225">
        <v>0.01</v>
      </c>
      <c r="G313" s="225">
        <v>9.9</v>
      </c>
      <c r="H313" s="7">
        <v>41</v>
      </c>
      <c r="I313" s="187">
        <v>1E-3</v>
      </c>
      <c r="J313" s="188">
        <v>8.9999999999999998E-4</v>
      </c>
      <c r="K313" s="189"/>
      <c r="L313" s="188">
        <v>0.05</v>
      </c>
      <c r="M313" s="189">
        <v>2.2000000000000002</v>
      </c>
      <c r="N313" s="188">
        <v>15.8</v>
      </c>
      <c r="O313" s="189">
        <v>8</v>
      </c>
      <c r="P313" s="188">
        <v>6</v>
      </c>
      <c r="Q313" s="189">
        <v>33.700000000000003</v>
      </c>
      <c r="R313" s="188">
        <v>0.78</v>
      </c>
      <c r="S313" s="190">
        <v>5.0000000000000001E-3</v>
      </c>
      <c r="T313" s="8">
        <v>73</v>
      </c>
    </row>
    <row r="314" spans="2:20" ht="15.75" thickBot="1">
      <c r="B314" s="223"/>
      <c r="C314" s="221" t="s">
        <v>50</v>
      </c>
      <c r="D314" s="222">
        <v>200</v>
      </c>
      <c r="E314" s="222">
        <v>1</v>
      </c>
      <c r="F314" s="216">
        <v>0.2</v>
      </c>
      <c r="G314" s="228">
        <v>23.5</v>
      </c>
      <c r="H314" s="5">
        <v>100</v>
      </c>
      <c r="I314" s="5">
        <v>0.04</v>
      </c>
      <c r="J314" s="5">
        <v>0.08</v>
      </c>
      <c r="K314" s="5"/>
      <c r="L314" s="5">
        <v>100</v>
      </c>
      <c r="M314" s="5">
        <v>12</v>
      </c>
      <c r="N314" s="5">
        <v>10</v>
      </c>
      <c r="O314" s="5">
        <v>30</v>
      </c>
      <c r="P314" s="5">
        <v>24</v>
      </c>
      <c r="Q314" s="5">
        <v>240</v>
      </c>
      <c r="R314" s="2">
        <v>1.5</v>
      </c>
      <c r="S314" s="3"/>
      <c r="T314" s="8">
        <v>79</v>
      </c>
    </row>
    <row r="315" spans="2:20" ht="24" customHeight="1" thickBot="1">
      <c r="B315" s="260"/>
      <c r="C315" s="261" t="s">
        <v>32</v>
      </c>
      <c r="D315" s="232">
        <v>448</v>
      </c>
      <c r="E315" s="246">
        <f>SUM(E312:E314)</f>
        <v>3.7</v>
      </c>
      <c r="F315" s="246">
        <f>SUM(F312:F314)</f>
        <v>2.71</v>
      </c>
      <c r="G315" s="246">
        <f>SUM(G312:G314)</f>
        <v>48</v>
      </c>
      <c r="H315" s="130">
        <f>SUM(H312:H314)</f>
        <v>231.6</v>
      </c>
      <c r="I315" s="133">
        <f t="shared" ref="I315:S315" si="51">SUM(I312:I314)</f>
        <v>7.8E-2</v>
      </c>
      <c r="J315" s="133">
        <f t="shared" si="51"/>
        <v>0.1019</v>
      </c>
      <c r="K315" s="133">
        <f t="shared" si="51"/>
        <v>9.4E-2</v>
      </c>
      <c r="L315" s="133">
        <f t="shared" si="51"/>
        <v>106.88</v>
      </c>
      <c r="M315" s="133">
        <f t="shared" si="51"/>
        <v>15.65</v>
      </c>
      <c r="N315" s="133">
        <f t="shared" si="51"/>
        <v>37.35</v>
      </c>
      <c r="O315" s="133">
        <f t="shared" si="51"/>
        <v>61.5</v>
      </c>
      <c r="P315" s="133">
        <f t="shared" si="51"/>
        <v>35.25</v>
      </c>
      <c r="Q315" s="133">
        <f t="shared" si="51"/>
        <v>336.3</v>
      </c>
      <c r="R315" s="133">
        <f t="shared" si="51"/>
        <v>2.6100000000000003</v>
      </c>
      <c r="S315" s="133">
        <f t="shared" si="51"/>
        <v>1.1549999999999998</v>
      </c>
      <c r="T315" s="52"/>
    </row>
    <row r="316" spans="2:20" ht="21" customHeight="1" thickBot="1">
      <c r="B316" s="263"/>
      <c r="C316" s="264" t="s">
        <v>33</v>
      </c>
      <c r="D316" s="385">
        <v>2033</v>
      </c>
      <c r="E316" s="337">
        <f>SUM(E303,E311,E315,)</f>
        <v>70.470000000000013</v>
      </c>
      <c r="F316" s="337">
        <f>SUM(F303,F311,F315,)</f>
        <v>61.079999999999991</v>
      </c>
      <c r="G316" s="337">
        <f>SUM(G303,G311,G315,)</f>
        <v>255.75</v>
      </c>
      <c r="H316" s="143">
        <f>SUM(H303,H311,H315,)</f>
        <v>1848.27</v>
      </c>
      <c r="I316" s="139">
        <f t="shared" ref="I316:R316" si="52">SUM(I303,I311,I315,)</f>
        <v>0.89200000000000002</v>
      </c>
      <c r="J316" s="139">
        <f t="shared" si="52"/>
        <v>0.96090000000000009</v>
      </c>
      <c r="K316" s="139">
        <f t="shared" si="52"/>
        <v>0.64600000000000002</v>
      </c>
      <c r="L316" s="139">
        <f t="shared" si="52"/>
        <v>752.2</v>
      </c>
      <c r="M316" s="139">
        <f t="shared" si="52"/>
        <v>68.709999999999994</v>
      </c>
      <c r="N316" s="139">
        <f t="shared" si="52"/>
        <v>545.15</v>
      </c>
      <c r="O316" s="139">
        <f t="shared" si="52"/>
        <v>1075.99</v>
      </c>
      <c r="P316" s="139">
        <f t="shared" si="52"/>
        <v>378.07</v>
      </c>
      <c r="Q316" s="139">
        <f t="shared" si="52"/>
        <v>2154.2000000000003</v>
      </c>
      <c r="R316" s="139">
        <f t="shared" si="52"/>
        <v>17.580000000000002</v>
      </c>
      <c r="S316" s="139">
        <f>SUM(S303,S311,S315,)/1000</f>
        <v>0.11688499999999999</v>
      </c>
      <c r="T316" s="18"/>
    </row>
    <row r="317" spans="2:20" ht="21" customHeight="1" thickBot="1">
      <c r="B317" s="386"/>
      <c r="C317" s="338" t="s">
        <v>34</v>
      </c>
      <c r="D317" s="301"/>
      <c r="E317" s="269">
        <f>E316*100/90</f>
        <v>78.300000000000011</v>
      </c>
      <c r="F317" s="302">
        <f>F316*100/92</f>
        <v>66.391304347826079</v>
      </c>
      <c r="G317" s="302">
        <f>G316*100/383</f>
        <v>66.775456919060048</v>
      </c>
      <c r="H317" s="129">
        <f>H316*100/2720</f>
        <v>67.951102941176472</v>
      </c>
      <c r="I317" s="135">
        <f>I316*100/1.4</f>
        <v>63.714285714285722</v>
      </c>
      <c r="J317" s="128">
        <f>J316*100/1.6</f>
        <v>60.056249999999999</v>
      </c>
      <c r="K317" s="129">
        <f>K316*100/10</f>
        <v>6.4600000000000009</v>
      </c>
      <c r="L317" s="151">
        <f>L316*100/700</f>
        <v>107.45714285714286</v>
      </c>
      <c r="M317" s="129">
        <f>M316*100/70</f>
        <v>98.157142857142844</v>
      </c>
      <c r="N317" s="151">
        <f>N316*100/1200</f>
        <v>45.429166666666667</v>
      </c>
      <c r="O317" s="129">
        <f>O316*100/1200</f>
        <v>89.665833333333339</v>
      </c>
      <c r="P317" s="127">
        <f>P316*100/300</f>
        <v>126.02333333333333</v>
      </c>
      <c r="Q317" s="151">
        <f>Q316*100/1200</f>
        <v>179.51666666666668</v>
      </c>
      <c r="R317" s="140">
        <f>R316*100/18</f>
        <v>97.666666666666686</v>
      </c>
      <c r="S317" s="135">
        <f>S316*100/0.1</f>
        <v>116.88499999999999</v>
      </c>
      <c r="T317" s="18"/>
    </row>
    <row r="318" spans="2:20">
      <c r="B318" s="206"/>
      <c r="C318" s="274"/>
      <c r="D318" s="318"/>
      <c r="E318" s="318"/>
      <c r="F318" s="318"/>
      <c r="G318" s="318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18"/>
    </row>
    <row r="319" spans="2:20">
      <c r="B319" s="1000" t="s">
        <v>198</v>
      </c>
      <c r="C319" s="1000"/>
      <c r="D319" s="1000"/>
      <c r="E319" s="1000"/>
      <c r="F319" s="1000"/>
      <c r="G319" s="1000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18"/>
    </row>
    <row r="320" spans="2:20">
      <c r="B320" s="206"/>
      <c r="C320" s="371"/>
      <c r="D320" s="241"/>
      <c r="E320" s="241"/>
      <c r="F320" s="241"/>
      <c r="G320" s="241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8"/>
    </row>
    <row r="321" spans="2:20" ht="15.75" thickBot="1">
      <c r="B321" s="206"/>
      <c r="C321" s="116"/>
      <c r="D321" s="116"/>
      <c r="E321" s="116"/>
      <c r="F321" s="116"/>
      <c r="G321" s="116"/>
      <c r="T321" s="18"/>
    </row>
    <row r="322" spans="2:20" ht="15.75" thickBot="1">
      <c r="B322" s="206"/>
      <c r="C322" s="276" t="s">
        <v>154</v>
      </c>
      <c r="D322" s="387" t="s">
        <v>155</v>
      </c>
      <c r="E322" s="387"/>
      <c r="F322" s="388"/>
      <c r="G322" s="276" t="s">
        <v>156</v>
      </c>
      <c r="H322" s="989" t="s">
        <v>200</v>
      </c>
      <c r="I322" s="990"/>
      <c r="J322" s="990"/>
      <c r="K322" s="990"/>
      <c r="L322" s="991"/>
      <c r="M322" s="989" t="s">
        <v>205</v>
      </c>
      <c r="N322" s="990"/>
      <c r="O322" s="990"/>
      <c r="P322" s="990"/>
      <c r="Q322" s="990"/>
      <c r="R322" s="991"/>
      <c r="S322" s="28"/>
      <c r="T322" s="52"/>
    </row>
    <row r="323" spans="2:20" ht="15.75" thickBot="1">
      <c r="B323" s="206"/>
      <c r="C323" s="212" t="s">
        <v>157</v>
      </c>
      <c r="D323" s="381" t="s">
        <v>158</v>
      </c>
      <c r="E323" s="276" t="s">
        <v>159</v>
      </c>
      <c r="F323" s="389" t="s">
        <v>160</v>
      </c>
      <c r="G323" s="210" t="s">
        <v>161</v>
      </c>
      <c r="H323" s="75" t="s">
        <v>201</v>
      </c>
      <c r="I323" s="75" t="s">
        <v>202</v>
      </c>
      <c r="J323" s="75" t="s">
        <v>226</v>
      </c>
      <c r="K323" s="74" t="s">
        <v>203</v>
      </c>
      <c r="L323" s="13" t="s">
        <v>204</v>
      </c>
      <c r="M323" s="75" t="s">
        <v>206</v>
      </c>
      <c r="N323" s="75" t="s">
        <v>207</v>
      </c>
      <c r="O323" s="75" t="s">
        <v>209</v>
      </c>
      <c r="P323" s="75" t="s">
        <v>210</v>
      </c>
      <c r="Q323" s="177" t="s">
        <v>208</v>
      </c>
      <c r="R323" s="74" t="s">
        <v>213</v>
      </c>
      <c r="S323" s="28"/>
      <c r="T323" s="52"/>
    </row>
    <row r="324" spans="2:20" ht="15.75" thickBot="1">
      <c r="B324" s="206"/>
      <c r="C324" s="390" t="s">
        <v>162</v>
      </c>
      <c r="D324" s="266">
        <f t="shared" ref="D324:R324" si="53">E24</f>
        <v>69.350000000000009</v>
      </c>
      <c r="E324" s="266">
        <f t="shared" si="53"/>
        <v>70.260000000000005</v>
      </c>
      <c r="F324" s="266">
        <f t="shared" si="53"/>
        <v>253.18</v>
      </c>
      <c r="G324" s="266">
        <f t="shared" si="53"/>
        <v>1924.8</v>
      </c>
      <c r="H324" s="15">
        <f t="shared" si="53"/>
        <v>0.82299999999999995</v>
      </c>
      <c r="I324" s="15">
        <f t="shared" si="53"/>
        <v>0.98089999999999999</v>
      </c>
      <c r="J324" s="15">
        <f t="shared" si="53"/>
        <v>1.0669999999999999</v>
      </c>
      <c r="K324" s="15">
        <f t="shared" si="53"/>
        <v>466.31999999999994</v>
      </c>
      <c r="L324" s="15">
        <f t="shared" si="53"/>
        <v>55.239999999999995</v>
      </c>
      <c r="M324" s="15">
        <f t="shared" si="53"/>
        <v>832.31</v>
      </c>
      <c r="N324" s="15">
        <f t="shared" si="53"/>
        <v>1179.6600000000001</v>
      </c>
      <c r="O324" s="15">
        <f t="shared" si="53"/>
        <v>296.29000000000002</v>
      </c>
      <c r="P324" s="15">
        <f t="shared" si="53"/>
        <v>2490.83</v>
      </c>
      <c r="Q324" s="15">
        <f t="shared" si="53"/>
        <v>13.94</v>
      </c>
      <c r="R324" s="15">
        <f t="shared" si="53"/>
        <v>0.178255</v>
      </c>
      <c r="S324" s="28"/>
      <c r="T324" s="52"/>
    </row>
    <row r="325" spans="2:20" ht="15.75" thickBot="1">
      <c r="B325" s="206"/>
      <c r="C325" s="390" t="s">
        <v>163</v>
      </c>
      <c r="D325" s="265">
        <f t="shared" ref="D325:R325" si="54">E51</f>
        <v>68.98</v>
      </c>
      <c r="E325" s="265">
        <f t="shared" si="54"/>
        <v>62.7</v>
      </c>
      <c r="F325" s="265">
        <f t="shared" si="54"/>
        <v>257.35000000000002</v>
      </c>
      <c r="G325" s="265">
        <f t="shared" si="54"/>
        <v>1874.42</v>
      </c>
      <c r="H325" s="40">
        <f t="shared" si="54"/>
        <v>1.2978000000000003</v>
      </c>
      <c r="I325" s="40">
        <f t="shared" si="54"/>
        <v>1.1789999999999998</v>
      </c>
      <c r="J325" s="40">
        <f t="shared" si="54"/>
        <v>2.891</v>
      </c>
      <c r="K325" s="40">
        <f t="shared" si="54"/>
        <v>683.97</v>
      </c>
      <c r="L325" s="40">
        <f t="shared" si="54"/>
        <v>122.435</v>
      </c>
      <c r="M325" s="40">
        <f t="shared" si="54"/>
        <v>566.30000000000007</v>
      </c>
      <c r="N325" s="40">
        <f t="shared" si="54"/>
        <v>1121.7899999999997</v>
      </c>
      <c r="O325" s="40">
        <f t="shared" si="54"/>
        <v>296.12</v>
      </c>
      <c r="P325" s="40">
        <f t="shared" si="54"/>
        <v>3132.43</v>
      </c>
      <c r="Q325" s="40">
        <f t="shared" si="54"/>
        <v>18.657</v>
      </c>
      <c r="R325" s="40">
        <f t="shared" si="54"/>
        <v>0.18903</v>
      </c>
      <c r="S325" s="28"/>
      <c r="T325" s="52"/>
    </row>
    <row r="326" spans="2:20" ht="15.75" thickBot="1">
      <c r="B326" s="206"/>
      <c r="C326" s="390" t="s">
        <v>164</v>
      </c>
      <c r="D326" s="265">
        <f t="shared" ref="D326:R326" si="55">E77</f>
        <v>74.06</v>
      </c>
      <c r="E326" s="265">
        <f t="shared" si="55"/>
        <v>69.490000000000009</v>
      </c>
      <c r="F326" s="265">
        <f t="shared" si="55"/>
        <v>238.67000000000002</v>
      </c>
      <c r="G326" s="265">
        <f t="shared" si="55"/>
        <v>1881.9</v>
      </c>
      <c r="H326" s="40">
        <f t="shared" si="55"/>
        <v>0.87000000000000011</v>
      </c>
      <c r="I326" s="40">
        <f t="shared" si="55"/>
        <v>1.159</v>
      </c>
      <c r="J326" s="40">
        <f t="shared" si="55"/>
        <v>4.7869999999999999</v>
      </c>
      <c r="K326" s="40">
        <f t="shared" si="55"/>
        <v>850</v>
      </c>
      <c r="L326" s="40">
        <f t="shared" si="55"/>
        <v>148</v>
      </c>
      <c r="M326" s="40">
        <f t="shared" si="55"/>
        <v>776.12299999999993</v>
      </c>
      <c r="N326" s="40">
        <f t="shared" si="55"/>
        <v>1197.3600000000001</v>
      </c>
      <c r="O326" s="40">
        <f t="shared" si="55"/>
        <v>386.02</v>
      </c>
      <c r="P326" s="40">
        <f t="shared" si="55"/>
        <v>3309.0940000000001</v>
      </c>
      <c r="Q326" s="40">
        <f t="shared" si="55"/>
        <v>13.38</v>
      </c>
      <c r="R326" s="40">
        <f t="shared" si="55"/>
        <v>0.171713</v>
      </c>
      <c r="S326" s="28"/>
      <c r="T326" s="53"/>
    </row>
    <row r="327" spans="2:20" ht="15.75" thickBot="1">
      <c r="B327" s="206"/>
      <c r="C327" s="390" t="s">
        <v>165</v>
      </c>
      <c r="D327" s="391">
        <f t="shared" ref="D327:R327" si="56">E102</f>
        <v>71.14</v>
      </c>
      <c r="E327" s="391">
        <f t="shared" si="56"/>
        <v>57.88</v>
      </c>
      <c r="F327" s="391">
        <f t="shared" si="56"/>
        <v>268.59000000000003</v>
      </c>
      <c r="G327" s="391">
        <f t="shared" si="56"/>
        <v>1879.27</v>
      </c>
      <c r="H327" s="41">
        <f t="shared" si="56"/>
        <v>0.91800000000000004</v>
      </c>
      <c r="I327" s="41">
        <f t="shared" si="56"/>
        <v>1.052</v>
      </c>
      <c r="J327" s="41">
        <f t="shared" si="56"/>
        <v>2.7379999999999995</v>
      </c>
      <c r="K327" s="41">
        <f t="shared" si="56"/>
        <v>611.32000000000005</v>
      </c>
      <c r="L327" s="41">
        <f t="shared" si="56"/>
        <v>185.79499999999999</v>
      </c>
      <c r="M327" s="41">
        <f t="shared" si="56"/>
        <v>709.80000000000007</v>
      </c>
      <c r="N327" s="41">
        <f t="shared" si="56"/>
        <v>1060.26</v>
      </c>
      <c r="O327" s="41">
        <f t="shared" si="56"/>
        <v>273.79000000000002</v>
      </c>
      <c r="P327" s="41">
        <f t="shared" si="56"/>
        <v>2803.4120000000003</v>
      </c>
      <c r="Q327" s="41">
        <f t="shared" si="56"/>
        <v>15.097</v>
      </c>
      <c r="R327" s="41">
        <f t="shared" si="56"/>
        <v>0.13796</v>
      </c>
      <c r="S327" s="28"/>
      <c r="T327" s="28"/>
    </row>
    <row r="328" spans="2:20" ht="15.75" thickBot="1">
      <c r="B328" s="206"/>
      <c r="C328" s="390" t="s">
        <v>166</v>
      </c>
      <c r="D328" s="392">
        <f t="shared" ref="D328:R328" si="57">E129</f>
        <v>55.93</v>
      </c>
      <c r="E328" s="392">
        <f t="shared" si="57"/>
        <v>60.260000000000005</v>
      </c>
      <c r="F328" s="392">
        <f t="shared" si="57"/>
        <v>286.64</v>
      </c>
      <c r="G328" s="392">
        <f t="shared" si="57"/>
        <v>1919.5</v>
      </c>
      <c r="H328" s="63">
        <f t="shared" si="57"/>
        <v>0.73350000000000004</v>
      </c>
      <c r="I328" s="63">
        <f t="shared" si="57"/>
        <v>0.93589999999999995</v>
      </c>
      <c r="J328" s="63">
        <f t="shared" si="57"/>
        <v>0.31200000000000006</v>
      </c>
      <c r="K328" s="63">
        <f t="shared" si="57"/>
        <v>570</v>
      </c>
      <c r="L328" s="63">
        <f t="shared" si="57"/>
        <v>85.841999999999985</v>
      </c>
      <c r="M328" s="63">
        <f t="shared" si="57"/>
        <v>630.45000000000005</v>
      </c>
      <c r="N328" s="63">
        <f t="shared" si="57"/>
        <v>1044.3200000000002</v>
      </c>
      <c r="O328" s="63">
        <f t="shared" si="57"/>
        <v>259.92</v>
      </c>
      <c r="P328" s="63">
        <f t="shared" si="57"/>
        <v>2331.6099999999997</v>
      </c>
      <c r="Q328" s="63">
        <f t="shared" si="57"/>
        <v>12.41</v>
      </c>
      <c r="R328" s="63">
        <f t="shared" si="57"/>
        <v>0.15249499999999999</v>
      </c>
      <c r="S328" s="28"/>
      <c r="T328" s="28"/>
    </row>
    <row r="329" spans="2:20" ht="15.75" thickBot="1">
      <c r="B329" s="206"/>
      <c r="C329" s="390" t="s">
        <v>167</v>
      </c>
      <c r="D329" s="429">
        <f t="shared" ref="D329:R329" si="58">E158</f>
        <v>70</v>
      </c>
      <c r="E329" s="429">
        <f t="shared" si="58"/>
        <v>57.94</v>
      </c>
      <c r="F329" s="429">
        <f t="shared" si="58"/>
        <v>273.44</v>
      </c>
      <c r="G329" s="429">
        <f t="shared" si="58"/>
        <v>1897.7</v>
      </c>
      <c r="H329" s="64">
        <f t="shared" si="58"/>
        <v>1.4803999999999999</v>
      </c>
      <c r="I329" s="64">
        <f t="shared" si="58"/>
        <v>1.6480000000000001</v>
      </c>
      <c r="J329" s="64">
        <f t="shared" si="58"/>
        <v>0.30300000000000005</v>
      </c>
      <c r="K329" s="64">
        <f t="shared" si="58"/>
        <v>725.18999999999994</v>
      </c>
      <c r="L329" s="64">
        <f t="shared" si="58"/>
        <v>172.55099999999999</v>
      </c>
      <c r="M329" s="64">
        <f t="shared" si="58"/>
        <v>574.44999999999993</v>
      </c>
      <c r="N329" s="64">
        <f t="shared" si="58"/>
        <v>1312.46</v>
      </c>
      <c r="O329" s="64">
        <f t="shared" si="58"/>
        <v>449.1</v>
      </c>
      <c r="P329" s="64">
        <f t="shared" si="58"/>
        <v>3396.7200000000003</v>
      </c>
      <c r="Q329" s="64">
        <f t="shared" si="58"/>
        <v>22.648</v>
      </c>
      <c r="R329" s="64">
        <f t="shared" si="58"/>
        <v>0.19817999999999997</v>
      </c>
      <c r="S329" s="28"/>
      <c r="T329" s="28"/>
    </row>
    <row r="330" spans="2:20" ht="15.75" thickBot="1">
      <c r="B330" s="206"/>
      <c r="C330" s="430" t="s">
        <v>168</v>
      </c>
      <c r="D330" s="429">
        <f>SUM(D324:D329)</f>
        <v>409.46000000000004</v>
      </c>
      <c r="E330" s="429">
        <f t="shared" ref="E330:R330" si="59">SUM(E324:E329)</f>
        <v>378.53000000000003</v>
      </c>
      <c r="F330" s="429">
        <f t="shared" si="59"/>
        <v>1577.8700000000001</v>
      </c>
      <c r="G330" s="429">
        <f t="shared" si="59"/>
        <v>11377.590000000002</v>
      </c>
      <c r="H330" s="64">
        <f t="shared" si="59"/>
        <v>6.1227</v>
      </c>
      <c r="I330" s="64">
        <f t="shared" si="59"/>
        <v>6.9548000000000005</v>
      </c>
      <c r="J330" s="64">
        <f t="shared" si="59"/>
        <v>12.098000000000001</v>
      </c>
      <c r="K330" s="64">
        <f t="shared" si="59"/>
        <v>3906.8</v>
      </c>
      <c r="L330" s="64">
        <f t="shared" si="59"/>
        <v>769.86300000000006</v>
      </c>
      <c r="M330" s="64">
        <f t="shared" si="59"/>
        <v>4089.433</v>
      </c>
      <c r="N330" s="64">
        <f t="shared" si="59"/>
        <v>6915.8499999999995</v>
      </c>
      <c r="O330" s="64">
        <f t="shared" si="59"/>
        <v>1961.2400000000002</v>
      </c>
      <c r="P330" s="64">
        <f t="shared" si="59"/>
        <v>17464.096000000001</v>
      </c>
      <c r="Q330" s="64">
        <f t="shared" si="59"/>
        <v>96.132000000000005</v>
      </c>
      <c r="R330" s="64">
        <f t="shared" si="59"/>
        <v>1.027633</v>
      </c>
      <c r="S330" s="28"/>
      <c r="T330" s="28"/>
    </row>
    <row r="331" spans="2:20" ht="15.75" thickBot="1">
      <c r="B331" s="206"/>
      <c r="C331" s="430" t="s">
        <v>169</v>
      </c>
      <c r="D331" s="431">
        <f>D330/6</f>
        <v>68.243333333333339</v>
      </c>
      <c r="E331" s="431">
        <f t="shared" ref="E331:R331" si="60">E330/6</f>
        <v>63.088333333333338</v>
      </c>
      <c r="F331" s="431">
        <f t="shared" si="60"/>
        <v>262.97833333333335</v>
      </c>
      <c r="G331" s="431">
        <f t="shared" si="60"/>
        <v>1896.2650000000003</v>
      </c>
      <c r="H331" s="65">
        <f t="shared" si="60"/>
        <v>1.0204500000000001</v>
      </c>
      <c r="I331" s="65">
        <f t="shared" si="60"/>
        <v>1.1591333333333333</v>
      </c>
      <c r="J331" s="65">
        <f t="shared" si="60"/>
        <v>2.0163333333333333</v>
      </c>
      <c r="K331" s="65">
        <f t="shared" si="60"/>
        <v>651.13333333333333</v>
      </c>
      <c r="L331" s="65">
        <f t="shared" si="60"/>
        <v>128.31050000000002</v>
      </c>
      <c r="M331" s="65">
        <f t="shared" si="60"/>
        <v>681.5721666666667</v>
      </c>
      <c r="N331" s="65">
        <f t="shared" si="60"/>
        <v>1152.6416666666667</v>
      </c>
      <c r="O331" s="65">
        <f t="shared" si="60"/>
        <v>326.87333333333339</v>
      </c>
      <c r="P331" s="65">
        <f t="shared" si="60"/>
        <v>2910.682666666667</v>
      </c>
      <c r="Q331" s="65">
        <f t="shared" si="60"/>
        <v>16.022000000000002</v>
      </c>
      <c r="R331" s="65">
        <f t="shared" si="60"/>
        <v>0.17127216666666667</v>
      </c>
      <c r="S331" s="28"/>
    </row>
    <row r="332" spans="2:20" ht="16.5" thickBot="1">
      <c r="B332" s="206"/>
      <c r="C332" s="432" t="s">
        <v>34</v>
      </c>
      <c r="D332" s="433">
        <f>D331*100/90</f>
        <v>75.82592592592593</v>
      </c>
      <c r="E332" s="434">
        <f>E331*100/92</f>
        <v>68.574275362318843</v>
      </c>
      <c r="F332" s="434">
        <f>F331*100/383</f>
        <v>68.662750217580509</v>
      </c>
      <c r="G332" s="435">
        <f>G331*100/2720</f>
        <v>69.715625000000017</v>
      </c>
      <c r="H332" s="135">
        <f>H331*100/1.4</f>
        <v>72.88928571428572</v>
      </c>
      <c r="I332" s="128">
        <f>I331*100/1.6</f>
        <v>72.44583333333334</v>
      </c>
      <c r="J332" s="129">
        <f>J331*100/10</f>
        <v>20.163333333333334</v>
      </c>
      <c r="K332" s="151">
        <f>K331*100/700</f>
        <v>93.019047619047626</v>
      </c>
      <c r="L332" s="129">
        <f>L331*100/70</f>
        <v>183.30071428571429</v>
      </c>
      <c r="M332" s="151">
        <f>M331*100/1200</f>
        <v>56.797680555555559</v>
      </c>
      <c r="N332" s="129">
        <f>N331*100/1200</f>
        <v>96.053472222222226</v>
      </c>
      <c r="O332" s="127">
        <f>O331*100/300</f>
        <v>108.95777777777779</v>
      </c>
      <c r="P332" s="151">
        <f>P331*100/1200</f>
        <v>242.55688888888892</v>
      </c>
      <c r="Q332" s="140">
        <f>Q331*100/18</f>
        <v>89.01111111111112</v>
      </c>
      <c r="R332" s="135">
        <f>R331*100/0.1</f>
        <v>171.27216666666664</v>
      </c>
      <c r="S332" s="28"/>
    </row>
    <row r="333" spans="2:20" ht="15.75" thickBot="1">
      <c r="B333" s="206"/>
      <c r="C333" s="390" t="s">
        <v>170</v>
      </c>
      <c r="D333" s="392">
        <f>E183</f>
        <v>72.290000000000006</v>
      </c>
      <c r="E333" s="392">
        <f>F183</f>
        <v>81.600000000000009</v>
      </c>
      <c r="F333" s="392">
        <f>G183</f>
        <v>220.77</v>
      </c>
      <c r="G333" s="392">
        <f>H183</f>
        <v>1911.3000000000002</v>
      </c>
      <c r="H333" s="63">
        <f t="shared" ref="H333:R333" si="61">I183</f>
        <v>1.5386</v>
      </c>
      <c r="I333" s="63">
        <f t="shared" si="61"/>
        <v>1.2930000000000001</v>
      </c>
      <c r="J333" s="63">
        <f t="shared" si="61"/>
        <v>4.3120000000000003</v>
      </c>
      <c r="K333" s="63">
        <f t="shared" si="61"/>
        <v>1216.07</v>
      </c>
      <c r="L333" s="63">
        <f t="shared" si="61"/>
        <v>55.820000000000007</v>
      </c>
      <c r="M333" s="63">
        <f t="shared" si="61"/>
        <v>758.5</v>
      </c>
      <c r="N333" s="63">
        <f t="shared" si="61"/>
        <v>1301.8000000000002</v>
      </c>
      <c r="O333" s="63">
        <f t="shared" si="61"/>
        <v>412.52</v>
      </c>
      <c r="P333" s="63">
        <f t="shared" si="61"/>
        <v>2540.37</v>
      </c>
      <c r="Q333" s="63">
        <f t="shared" si="61"/>
        <v>15.547000000000001</v>
      </c>
      <c r="R333" s="63">
        <f t="shared" si="61"/>
        <v>0.12649100000000002</v>
      </c>
      <c r="S333" s="28"/>
    </row>
    <row r="334" spans="2:20" ht="15.75" thickBot="1">
      <c r="B334" s="206"/>
      <c r="C334" s="390" t="s">
        <v>171</v>
      </c>
      <c r="D334" s="392">
        <f>E209</f>
        <v>66.960000000000008</v>
      </c>
      <c r="E334" s="392">
        <f>F209</f>
        <v>53.790000000000006</v>
      </c>
      <c r="F334" s="436">
        <f>G209</f>
        <v>273.89499999999998</v>
      </c>
      <c r="G334" s="392">
        <f>H209</f>
        <v>1853.37</v>
      </c>
      <c r="H334" s="63">
        <f t="shared" ref="H334:R334" si="62">I209</f>
        <v>1.653</v>
      </c>
      <c r="I334" s="63">
        <f t="shared" si="62"/>
        <v>0.80399999999999994</v>
      </c>
      <c r="J334" s="63">
        <f t="shared" si="62"/>
        <v>0.36899999999999999</v>
      </c>
      <c r="K334" s="63">
        <f t="shared" si="62"/>
        <v>594.10599999999999</v>
      </c>
      <c r="L334" s="63">
        <f t="shared" si="62"/>
        <v>81.12</v>
      </c>
      <c r="M334" s="63">
        <f t="shared" si="62"/>
        <v>546.16000000000008</v>
      </c>
      <c r="N334" s="63">
        <f t="shared" si="62"/>
        <v>970.04</v>
      </c>
      <c r="O334" s="63">
        <f t="shared" si="62"/>
        <v>237.85999999999999</v>
      </c>
      <c r="P334" s="63">
        <f t="shared" si="62"/>
        <v>2430.85</v>
      </c>
      <c r="Q334" s="63">
        <f t="shared" si="62"/>
        <v>13.629999999999999</v>
      </c>
      <c r="R334" s="63">
        <f t="shared" si="62"/>
        <v>0.12021999999999998</v>
      </c>
      <c r="S334" s="28"/>
      <c r="T334" s="28"/>
    </row>
    <row r="335" spans="2:20" ht="15.75" thickBot="1">
      <c r="B335" s="206"/>
      <c r="C335" s="390" t="s">
        <v>172</v>
      </c>
      <c r="D335" s="392">
        <f>E236</f>
        <v>85.39</v>
      </c>
      <c r="E335" s="392">
        <f>F236</f>
        <v>57.5</v>
      </c>
      <c r="F335" s="392">
        <f>G236</f>
        <v>293.89</v>
      </c>
      <c r="G335" s="392">
        <f>H236</f>
        <v>2028.5700000000002</v>
      </c>
      <c r="H335" s="63">
        <f t="shared" ref="H335:R335" si="63">I236</f>
        <v>0.92600000000000016</v>
      </c>
      <c r="I335" s="63">
        <f t="shared" si="63"/>
        <v>0.98689999999999989</v>
      </c>
      <c r="J335" s="63">
        <f t="shared" si="63"/>
        <v>1.1620000000000001</v>
      </c>
      <c r="K335" s="63">
        <f t="shared" si="63"/>
        <v>517.29</v>
      </c>
      <c r="L335" s="63">
        <f t="shared" si="63"/>
        <v>33.450000000000003</v>
      </c>
      <c r="M335" s="63">
        <f t="shared" si="63"/>
        <v>671.29300000000001</v>
      </c>
      <c r="N335" s="63">
        <f t="shared" si="63"/>
        <v>1107.5700000000002</v>
      </c>
      <c r="O335" s="63">
        <f t="shared" si="63"/>
        <v>288.5</v>
      </c>
      <c r="P335" s="63">
        <f t="shared" si="63"/>
        <v>2190.5640000000003</v>
      </c>
      <c r="Q335" s="63">
        <f t="shared" si="63"/>
        <v>14.380000000000003</v>
      </c>
      <c r="R335" s="63">
        <f t="shared" si="63"/>
        <v>0.20679799999999995</v>
      </c>
      <c r="S335" s="28"/>
      <c r="T335" s="28"/>
    </row>
    <row r="336" spans="2:20" ht="15.75" thickBot="1">
      <c r="B336" s="206"/>
      <c r="C336" s="390" t="s">
        <v>173</v>
      </c>
      <c r="D336" s="429">
        <f>E261</f>
        <v>61.8</v>
      </c>
      <c r="E336" s="429">
        <f>F261</f>
        <v>83.6</v>
      </c>
      <c r="F336" s="429">
        <f>G261</f>
        <v>260.72000000000003</v>
      </c>
      <c r="G336" s="429">
        <f>H261</f>
        <v>2046.5800000000002</v>
      </c>
      <c r="H336" s="64">
        <f t="shared" ref="H336:R336" si="64">I261</f>
        <v>0.91200000000000003</v>
      </c>
      <c r="I336" s="64">
        <f t="shared" si="64"/>
        <v>1.0699000000000001</v>
      </c>
      <c r="J336" s="64">
        <f t="shared" si="64"/>
        <v>1.2070000000000001</v>
      </c>
      <c r="K336" s="64">
        <f t="shared" si="64"/>
        <v>516.18000000000006</v>
      </c>
      <c r="L336" s="64">
        <f t="shared" si="64"/>
        <v>113.78000000000002</v>
      </c>
      <c r="M336" s="64">
        <f t="shared" si="64"/>
        <v>893.05</v>
      </c>
      <c r="N336" s="64">
        <f t="shared" si="64"/>
        <v>1109.4100000000001</v>
      </c>
      <c r="O336" s="64">
        <f t="shared" si="64"/>
        <v>313.55</v>
      </c>
      <c r="P336" s="64">
        <f t="shared" si="64"/>
        <v>2729.64</v>
      </c>
      <c r="Q336" s="64">
        <f t="shared" si="64"/>
        <v>12.487999999999998</v>
      </c>
      <c r="R336" s="64">
        <f t="shared" si="64"/>
        <v>0.13997499999999999</v>
      </c>
      <c r="S336" s="28"/>
      <c r="T336" s="28"/>
    </row>
    <row r="337" spans="2:20" ht="15.75" thickBot="1">
      <c r="B337" s="206"/>
      <c r="C337" s="390" t="s">
        <v>174</v>
      </c>
      <c r="D337" s="265">
        <f>E289</f>
        <v>82.89</v>
      </c>
      <c r="E337" s="265">
        <f>F289</f>
        <v>61.489999999999995</v>
      </c>
      <c r="F337" s="265">
        <f>G289</f>
        <v>291.42</v>
      </c>
      <c r="G337" s="265">
        <f>H289</f>
        <v>2052.12</v>
      </c>
      <c r="H337" s="40">
        <f t="shared" ref="H337:R337" si="65">I289</f>
        <v>1.6375</v>
      </c>
      <c r="I337" s="40">
        <f t="shared" si="65"/>
        <v>2.3069999999999999</v>
      </c>
      <c r="J337" s="40">
        <f t="shared" si="65"/>
        <v>2.0310000000000001</v>
      </c>
      <c r="K337" s="40">
        <f t="shared" si="65"/>
        <v>2946.73</v>
      </c>
      <c r="L337" s="40">
        <f t="shared" si="65"/>
        <v>164.46999999999997</v>
      </c>
      <c r="M337" s="40">
        <f t="shared" si="65"/>
        <v>695.68</v>
      </c>
      <c r="N337" s="40">
        <f t="shared" si="65"/>
        <v>1269.78</v>
      </c>
      <c r="O337" s="40">
        <f t="shared" si="65"/>
        <v>332.26</v>
      </c>
      <c r="P337" s="40">
        <f t="shared" si="65"/>
        <v>3597.4800000000005</v>
      </c>
      <c r="Q337" s="40">
        <f t="shared" si="65"/>
        <v>17.5</v>
      </c>
      <c r="R337" s="40">
        <f t="shared" si="65"/>
        <v>0.19586000000000001</v>
      </c>
      <c r="S337" s="28"/>
      <c r="T337" s="28"/>
    </row>
    <row r="338" spans="2:20" ht="15.75" thickBot="1">
      <c r="B338" s="206"/>
      <c r="C338" s="390" t="s">
        <v>175</v>
      </c>
      <c r="D338" s="437">
        <f>E316</f>
        <v>70.470000000000013</v>
      </c>
      <c r="E338" s="437">
        <f t="shared" ref="E338:R338" si="66">F316</f>
        <v>61.079999999999991</v>
      </c>
      <c r="F338" s="437">
        <f t="shared" si="66"/>
        <v>255.75</v>
      </c>
      <c r="G338" s="437">
        <f t="shared" si="66"/>
        <v>1848.27</v>
      </c>
      <c r="H338" s="66">
        <f t="shared" si="66"/>
        <v>0.89200000000000002</v>
      </c>
      <c r="I338" s="66">
        <f t="shared" si="66"/>
        <v>0.96090000000000009</v>
      </c>
      <c r="J338" s="66">
        <f t="shared" si="66"/>
        <v>0.64600000000000002</v>
      </c>
      <c r="K338" s="66">
        <f t="shared" si="66"/>
        <v>752.2</v>
      </c>
      <c r="L338" s="66">
        <f t="shared" si="66"/>
        <v>68.709999999999994</v>
      </c>
      <c r="M338" s="66">
        <f t="shared" si="66"/>
        <v>545.15</v>
      </c>
      <c r="N338" s="66">
        <f t="shared" si="66"/>
        <v>1075.99</v>
      </c>
      <c r="O338" s="66">
        <f t="shared" si="66"/>
        <v>378.07</v>
      </c>
      <c r="P338" s="66">
        <f t="shared" si="66"/>
        <v>2154.2000000000003</v>
      </c>
      <c r="Q338" s="66">
        <f t="shared" si="66"/>
        <v>17.580000000000002</v>
      </c>
      <c r="R338" s="66">
        <f t="shared" si="66"/>
        <v>0.11688499999999999</v>
      </c>
      <c r="S338" s="28"/>
      <c r="T338" s="28"/>
    </row>
    <row r="339" spans="2:20" ht="15.75" thickBot="1">
      <c r="B339" s="206"/>
      <c r="C339" s="430" t="s">
        <v>168</v>
      </c>
      <c r="D339" s="438">
        <f>SUM(D333:D338)</f>
        <v>439.8</v>
      </c>
      <c r="E339" s="438">
        <f t="shared" ref="E339:R339" si="67">SUM(E333:E338)</f>
        <v>399.06</v>
      </c>
      <c r="F339" s="438">
        <f t="shared" si="67"/>
        <v>1596.4450000000002</v>
      </c>
      <c r="G339" s="438">
        <f t="shared" si="67"/>
        <v>11740.21</v>
      </c>
      <c r="H339" s="67">
        <f t="shared" si="67"/>
        <v>7.5591000000000008</v>
      </c>
      <c r="I339" s="67">
        <f t="shared" si="67"/>
        <v>7.4217000000000013</v>
      </c>
      <c r="J339" s="67">
        <f t="shared" si="67"/>
        <v>9.7270000000000003</v>
      </c>
      <c r="K339" s="67">
        <f t="shared" si="67"/>
        <v>6542.576</v>
      </c>
      <c r="L339" s="67">
        <f t="shared" si="67"/>
        <v>517.35</v>
      </c>
      <c r="M339" s="67">
        <f t="shared" si="67"/>
        <v>4109.8329999999996</v>
      </c>
      <c r="N339" s="67">
        <f t="shared" si="67"/>
        <v>6834.59</v>
      </c>
      <c r="O339" s="67">
        <f t="shared" si="67"/>
        <v>1962.76</v>
      </c>
      <c r="P339" s="67">
        <f t="shared" si="67"/>
        <v>15643.103999999999</v>
      </c>
      <c r="Q339" s="67">
        <f t="shared" si="67"/>
        <v>91.125</v>
      </c>
      <c r="R339" s="67">
        <f t="shared" si="67"/>
        <v>0.90622899999999995</v>
      </c>
      <c r="S339" s="28"/>
      <c r="T339" s="28"/>
    </row>
    <row r="340" spans="2:20" ht="15.75" thickBot="1">
      <c r="B340" s="206"/>
      <c r="C340" s="430" t="s">
        <v>169</v>
      </c>
      <c r="D340" s="439">
        <f>D339/6</f>
        <v>73.3</v>
      </c>
      <c r="E340" s="439">
        <f t="shared" ref="E340:R340" si="68">E339/6</f>
        <v>66.510000000000005</v>
      </c>
      <c r="F340" s="439">
        <f t="shared" si="68"/>
        <v>266.07416666666671</v>
      </c>
      <c r="G340" s="439">
        <f t="shared" si="68"/>
        <v>1956.7016666666666</v>
      </c>
      <c r="H340" s="68">
        <f t="shared" si="68"/>
        <v>1.2598500000000001</v>
      </c>
      <c r="I340" s="68">
        <f t="shared" si="68"/>
        <v>1.2369500000000002</v>
      </c>
      <c r="J340" s="68">
        <f t="shared" si="68"/>
        <v>1.6211666666666666</v>
      </c>
      <c r="K340" s="68">
        <f t="shared" si="68"/>
        <v>1090.4293333333333</v>
      </c>
      <c r="L340" s="68">
        <f t="shared" si="68"/>
        <v>86.225000000000009</v>
      </c>
      <c r="M340" s="68">
        <f t="shared" si="68"/>
        <v>684.97216666666657</v>
      </c>
      <c r="N340" s="68">
        <f t="shared" si="68"/>
        <v>1139.0983333333334</v>
      </c>
      <c r="O340" s="68">
        <f t="shared" si="68"/>
        <v>327.12666666666667</v>
      </c>
      <c r="P340" s="68">
        <f t="shared" si="68"/>
        <v>2607.1839999999997</v>
      </c>
      <c r="Q340" s="68">
        <f t="shared" si="68"/>
        <v>15.1875</v>
      </c>
      <c r="R340" s="68">
        <f t="shared" si="68"/>
        <v>0.15103816666666667</v>
      </c>
      <c r="S340" s="28"/>
      <c r="T340" s="28"/>
    </row>
    <row r="341" spans="2:20" ht="16.5" thickBot="1">
      <c r="B341" s="206"/>
      <c r="C341" s="430" t="s">
        <v>34</v>
      </c>
      <c r="D341" s="439">
        <f>D340*100/90</f>
        <v>81.444444444444443</v>
      </c>
      <c r="E341" s="439">
        <f>E340*100/92</f>
        <v>72.293478260869577</v>
      </c>
      <c r="F341" s="439">
        <f>F340*100/383</f>
        <v>69.471061792863367</v>
      </c>
      <c r="G341" s="439">
        <f>G340*100/2720</f>
        <v>71.937561274509804</v>
      </c>
      <c r="H341" s="135">
        <f>H340*100/1.4</f>
        <v>89.989285714285728</v>
      </c>
      <c r="I341" s="140">
        <f>I340*100/1.6</f>
        <v>77.309375000000003</v>
      </c>
      <c r="J341" s="135">
        <f>J340*100/10</f>
        <v>16.211666666666666</v>
      </c>
      <c r="K341" s="141">
        <f>K340*100/700</f>
        <v>155.77561904761902</v>
      </c>
      <c r="L341" s="135">
        <f>L340*100/70</f>
        <v>123.17857142857143</v>
      </c>
      <c r="M341" s="141">
        <f>M340*100/1200</f>
        <v>57.081013888888883</v>
      </c>
      <c r="N341" s="135">
        <f>N340*100/1200</f>
        <v>94.924861111111113</v>
      </c>
      <c r="O341" s="142">
        <f>O340*100/300</f>
        <v>109.04222222222222</v>
      </c>
      <c r="P341" s="141">
        <f>P340*100/1200</f>
        <v>217.2653333333333</v>
      </c>
      <c r="Q341" s="135">
        <f>Q340*100/18</f>
        <v>84.375</v>
      </c>
      <c r="R341" s="135">
        <f>R340*100/0.1</f>
        <v>151.03816666666665</v>
      </c>
      <c r="S341" s="28"/>
      <c r="T341" s="28"/>
    </row>
    <row r="342" spans="2:20" ht="15.75" thickBot="1">
      <c r="B342" s="440"/>
      <c r="C342" s="441" t="s">
        <v>176</v>
      </c>
      <c r="D342" s="442">
        <f>D330+D339</f>
        <v>849.26</v>
      </c>
      <c r="E342" s="442">
        <f t="shared" ref="E342:R342" si="69">E330+E339</f>
        <v>777.59</v>
      </c>
      <c r="F342" s="442">
        <f t="shared" si="69"/>
        <v>3174.3150000000005</v>
      </c>
      <c r="G342" s="442">
        <f t="shared" si="69"/>
        <v>23117.800000000003</v>
      </c>
      <c r="H342" s="42">
        <f t="shared" si="69"/>
        <v>13.681800000000001</v>
      </c>
      <c r="I342" s="42">
        <f t="shared" si="69"/>
        <v>14.376500000000002</v>
      </c>
      <c r="J342" s="42">
        <f t="shared" si="69"/>
        <v>21.825000000000003</v>
      </c>
      <c r="K342" s="42">
        <f t="shared" si="69"/>
        <v>10449.376</v>
      </c>
      <c r="L342" s="42">
        <f t="shared" si="69"/>
        <v>1287.2130000000002</v>
      </c>
      <c r="M342" s="42">
        <f t="shared" si="69"/>
        <v>8199.2659999999996</v>
      </c>
      <c r="N342" s="42">
        <f t="shared" si="69"/>
        <v>13750.439999999999</v>
      </c>
      <c r="O342" s="42">
        <f t="shared" si="69"/>
        <v>3924</v>
      </c>
      <c r="P342" s="42">
        <f t="shared" si="69"/>
        <v>33107.199999999997</v>
      </c>
      <c r="Q342" s="42">
        <f t="shared" si="69"/>
        <v>187.25700000000001</v>
      </c>
      <c r="R342" s="42">
        <f t="shared" si="69"/>
        <v>1.933862</v>
      </c>
      <c r="S342" s="69"/>
      <c r="T342" s="70"/>
    </row>
    <row r="343" spans="2:20" ht="15.75" thickBot="1">
      <c r="B343" s="206"/>
      <c r="C343" s="443" t="s">
        <v>177</v>
      </c>
      <c r="D343" s="444">
        <f>D342/12</f>
        <v>70.771666666666661</v>
      </c>
      <c r="E343" s="445">
        <f>E342/12</f>
        <v>64.799166666666665</v>
      </c>
      <c r="F343" s="445">
        <f>F342/12</f>
        <v>264.52625000000006</v>
      </c>
      <c r="G343" s="446">
        <f>G342/12</f>
        <v>1926.4833333333336</v>
      </c>
      <c r="H343" s="43">
        <f t="shared" ref="H343:R343" si="70">H342/12</f>
        <v>1.14015</v>
      </c>
      <c r="I343" s="43">
        <f t="shared" si="70"/>
        <v>1.1980416666666669</v>
      </c>
      <c r="J343" s="43">
        <f t="shared" si="70"/>
        <v>1.8187500000000003</v>
      </c>
      <c r="K343" s="43">
        <f t="shared" si="70"/>
        <v>870.78133333333335</v>
      </c>
      <c r="L343" s="43">
        <f t="shared" si="70"/>
        <v>107.26775000000002</v>
      </c>
      <c r="M343" s="43">
        <f t="shared" si="70"/>
        <v>683.27216666666664</v>
      </c>
      <c r="N343" s="43">
        <f t="shared" si="70"/>
        <v>1145.8699999999999</v>
      </c>
      <c r="O343" s="43">
        <f t="shared" si="70"/>
        <v>327</v>
      </c>
      <c r="P343" s="43">
        <f t="shared" si="70"/>
        <v>2758.9333333333329</v>
      </c>
      <c r="Q343" s="43">
        <f t="shared" si="70"/>
        <v>15.604750000000001</v>
      </c>
      <c r="R343" s="43">
        <f t="shared" si="70"/>
        <v>0.16115516666666665</v>
      </c>
      <c r="S343" s="28"/>
      <c r="T343" s="52"/>
    </row>
    <row r="344" spans="2:20">
      <c r="B344" s="206"/>
      <c r="C344" s="390" t="s">
        <v>178</v>
      </c>
      <c r="D344" s="447"/>
      <c r="E344" s="319"/>
      <c r="F344" s="319"/>
      <c r="G344" s="319"/>
      <c r="H344" s="1"/>
      <c r="I344" s="28"/>
      <c r="J344" s="24"/>
      <c r="K344" s="28"/>
      <c r="L344" s="24"/>
      <c r="M344" s="28"/>
      <c r="N344" s="24"/>
      <c r="O344" s="28"/>
      <c r="P344" s="168"/>
      <c r="Q344" s="38"/>
      <c r="R344" s="1"/>
      <c r="S344" s="28"/>
      <c r="T344" s="28"/>
    </row>
    <row r="345" spans="2:20" ht="15.75" thickBot="1">
      <c r="B345" s="28"/>
      <c r="C345" s="49" t="s">
        <v>179</v>
      </c>
      <c r="D345" s="46">
        <f>D343*100/90</f>
        <v>78.635185185185179</v>
      </c>
      <c r="E345" s="47">
        <f>E343*100/92</f>
        <v>70.433876811594203</v>
      </c>
      <c r="F345" s="47">
        <f>F343*100/383</f>
        <v>69.066906005221952</v>
      </c>
      <c r="G345" s="47">
        <f>G343*100/2720</f>
        <v>70.826593137254918</v>
      </c>
      <c r="H345" s="48">
        <f>H343*100/1.4</f>
        <v>81.439285714285717</v>
      </c>
      <c r="I345" s="46">
        <f>I343*100/1.6</f>
        <v>74.877604166666671</v>
      </c>
      <c r="J345" s="46">
        <f>J343*100/10</f>
        <v>18.187500000000004</v>
      </c>
      <c r="K345" s="46">
        <f>K343*100/700</f>
        <v>124.39733333333334</v>
      </c>
      <c r="L345" s="46">
        <f>L343*100/70</f>
        <v>153.23964285714288</v>
      </c>
      <c r="M345" s="46">
        <f>M343*100/1200</f>
        <v>56.939347222222217</v>
      </c>
      <c r="N345" s="46">
        <f>N343*100/1200</f>
        <v>95.489166666666648</v>
      </c>
      <c r="O345" s="46">
        <f>O343*100/300</f>
        <v>109</v>
      </c>
      <c r="P345" s="46">
        <f>P343*100/1200</f>
        <v>229.9111111111111</v>
      </c>
      <c r="Q345" s="46">
        <f>Q343*100/18</f>
        <v>86.69305555555556</v>
      </c>
      <c r="R345" s="46">
        <f>R343*100/0.1</f>
        <v>161.15516666666664</v>
      </c>
      <c r="S345" s="28"/>
      <c r="T345" s="28"/>
    </row>
    <row r="346" spans="2:20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</sheetData>
  <mergeCells count="185">
    <mergeCell ref="H28:H29"/>
    <mergeCell ref="T28:T29"/>
    <mergeCell ref="D30:D31"/>
    <mergeCell ref="E30:E31"/>
    <mergeCell ref="F30:F31"/>
    <mergeCell ref="G30:G31"/>
    <mergeCell ref="H30:H31"/>
    <mergeCell ref="T30:T31"/>
    <mergeCell ref="B9:B10"/>
    <mergeCell ref="B15:B17"/>
    <mergeCell ref="B28:B29"/>
    <mergeCell ref="D5:D6"/>
    <mergeCell ref="E5:E6"/>
    <mergeCell ref="F5:F6"/>
    <mergeCell ref="G5:G6"/>
    <mergeCell ref="H5:H6"/>
    <mergeCell ref="T5:T6"/>
    <mergeCell ref="B3:B4"/>
    <mergeCell ref="C3:C4"/>
    <mergeCell ref="D3:D4"/>
    <mergeCell ref="E3:G3"/>
    <mergeCell ref="H3:H4"/>
    <mergeCell ref="T3:T4"/>
    <mergeCell ref="H55:H56"/>
    <mergeCell ref="T55:T56"/>
    <mergeCell ref="D57:D58"/>
    <mergeCell ref="E57:E58"/>
    <mergeCell ref="F57:F58"/>
    <mergeCell ref="G57:G58"/>
    <mergeCell ref="H57:H58"/>
    <mergeCell ref="T57:T58"/>
    <mergeCell ref="B319:G319"/>
    <mergeCell ref="T81:T82"/>
    <mergeCell ref="D83:D84"/>
    <mergeCell ref="E83:E84"/>
    <mergeCell ref="F83:F84"/>
    <mergeCell ref="G83:G84"/>
    <mergeCell ref="H83:H84"/>
    <mergeCell ref="T83:T84"/>
    <mergeCell ref="B68:B70"/>
    <mergeCell ref="B81:B82"/>
    <mergeCell ref="C81:C82"/>
    <mergeCell ref="D81:D82"/>
    <mergeCell ref="E81:G81"/>
    <mergeCell ref="H81:H82"/>
    <mergeCell ref="I81:M81"/>
    <mergeCell ref="N81:S81"/>
    <mergeCell ref="T106:T107"/>
    <mergeCell ref="D108:D109"/>
    <mergeCell ref="E108:E109"/>
    <mergeCell ref="F108:F109"/>
    <mergeCell ref="G108:G109"/>
    <mergeCell ref="H108:H109"/>
    <mergeCell ref="T108:T109"/>
    <mergeCell ref="B94:B96"/>
    <mergeCell ref="B106:B107"/>
    <mergeCell ref="C106:C107"/>
    <mergeCell ref="D106:D107"/>
    <mergeCell ref="E106:G106"/>
    <mergeCell ref="H106:H107"/>
    <mergeCell ref="I106:M106"/>
    <mergeCell ref="N106:S106"/>
    <mergeCell ref="T133:T134"/>
    <mergeCell ref="D135:D136"/>
    <mergeCell ref="E135:E136"/>
    <mergeCell ref="F135:F136"/>
    <mergeCell ref="G135:G136"/>
    <mergeCell ref="H135:H136"/>
    <mergeCell ref="T135:T136"/>
    <mergeCell ref="B112:B114"/>
    <mergeCell ref="B119:B122"/>
    <mergeCell ref="B133:B134"/>
    <mergeCell ref="C133:C134"/>
    <mergeCell ref="D133:D134"/>
    <mergeCell ref="E133:G133"/>
    <mergeCell ref="I133:M133"/>
    <mergeCell ref="N133:S133"/>
    <mergeCell ref="T162:T163"/>
    <mergeCell ref="D164:D165"/>
    <mergeCell ref="E164:E165"/>
    <mergeCell ref="F164:F165"/>
    <mergeCell ref="G164:G165"/>
    <mergeCell ref="H164:H165"/>
    <mergeCell ref="T164:T165"/>
    <mergeCell ref="B150:B152"/>
    <mergeCell ref="B162:B163"/>
    <mergeCell ref="C162:C163"/>
    <mergeCell ref="D162:D163"/>
    <mergeCell ref="E162:G162"/>
    <mergeCell ref="H162:H163"/>
    <mergeCell ref="I162:M162"/>
    <mergeCell ref="N162:S162"/>
    <mergeCell ref="T187:T188"/>
    <mergeCell ref="D189:D190"/>
    <mergeCell ref="E189:E190"/>
    <mergeCell ref="F189:F190"/>
    <mergeCell ref="G189:G190"/>
    <mergeCell ref="H189:H190"/>
    <mergeCell ref="T189:T190"/>
    <mergeCell ref="B176:B177"/>
    <mergeCell ref="B187:B188"/>
    <mergeCell ref="C187:C188"/>
    <mergeCell ref="D187:D188"/>
    <mergeCell ref="E187:G187"/>
    <mergeCell ref="H187:H188"/>
    <mergeCell ref="I187:M187"/>
    <mergeCell ref="N187:S187"/>
    <mergeCell ref="T213:T214"/>
    <mergeCell ref="D215:D216"/>
    <mergeCell ref="E215:E216"/>
    <mergeCell ref="F215:F216"/>
    <mergeCell ref="G215:G216"/>
    <mergeCell ref="H215:H216"/>
    <mergeCell ref="T215:T216"/>
    <mergeCell ref="B202:B203"/>
    <mergeCell ref="B213:B214"/>
    <mergeCell ref="C213:C214"/>
    <mergeCell ref="D213:D214"/>
    <mergeCell ref="E213:G213"/>
    <mergeCell ref="H213:H214"/>
    <mergeCell ref="I213:M213"/>
    <mergeCell ref="N213:S213"/>
    <mergeCell ref="T241:T242"/>
    <mergeCell ref="D243:D244"/>
    <mergeCell ref="E243:E244"/>
    <mergeCell ref="F243:F244"/>
    <mergeCell ref="G243:G244"/>
    <mergeCell ref="H243:H244"/>
    <mergeCell ref="T243:T244"/>
    <mergeCell ref="B228:B229"/>
    <mergeCell ref="B241:B242"/>
    <mergeCell ref="C241:C242"/>
    <mergeCell ref="D241:D242"/>
    <mergeCell ref="E241:G241"/>
    <mergeCell ref="H241:H242"/>
    <mergeCell ref="I241:M241"/>
    <mergeCell ref="N241:S241"/>
    <mergeCell ref="T268:T269"/>
    <mergeCell ref="B266:B267"/>
    <mergeCell ref="C266:C267"/>
    <mergeCell ref="D266:D267"/>
    <mergeCell ref="E266:G266"/>
    <mergeCell ref="H266:H267"/>
    <mergeCell ref="T266:T267"/>
    <mergeCell ref="I266:M266"/>
    <mergeCell ref="N266:S266"/>
    <mergeCell ref="T294:T295"/>
    <mergeCell ref="D296:D297"/>
    <mergeCell ref="E296:E297"/>
    <mergeCell ref="F296:F297"/>
    <mergeCell ref="G296:G297"/>
    <mergeCell ref="H296:H297"/>
    <mergeCell ref="T296:T297"/>
    <mergeCell ref="B282:B283"/>
    <mergeCell ref="B294:B295"/>
    <mergeCell ref="C294:C295"/>
    <mergeCell ref="D294:D295"/>
    <mergeCell ref="E294:G294"/>
    <mergeCell ref="H294:H295"/>
    <mergeCell ref="I294:M294"/>
    <mergeCell ref="N294:S294"/>
    <mergeCell ref="H322:L322"/>
    <mergeCell ref="M322:R322"/>
    <mergeCell ref="I3:M3"/>
    <mergeCell ref="N3:S3"/>
    <mergeCell ref="I28:M28"/>
    <mergeCell ref="N28:S28"/>
    <mergeCell ref="I55:M55"/>
    <mergeCell ref="N55:S55"/>
    <mergeCell ref="B309:B310"/>
    <mergeCell ref="D268:D269"/>
    <mergeCell ref="E268:E269"/>
    <mergeCell ref="F268:F269"/>
    <mergeCell ref="G268:G269"/>
    <mergeCell ref="H268:H269"/>
    <mergeCell ref="H133:H134"/>
    <mergeCell ref="B34:B37"/>
    <mergeCell ref="B43:B45"/>
    <mergeCell ref="B55:B56"/>
    <mergeCell ref="C55:C56"/>
    <mergeCell ref="D55:D56"/>
    <mergeCell ref="E55:G55"/>
    <mergeCell ref="C28:C29"/>
    <mergeCell ref="D28:D29"/>
    <mergeCell ref="E28:G2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W141"/>
  <sheetViews>
    <sheetView zoomScaleNormal="100" workbookViewId="0">
      <selection activeCell="C21" sqref="C21"/>
    </sheetView>
  </sheetViews>
  <sheetFormatPr defaultRowHeight="15"/>
  <cols>
    <col min="1" max="1" width="3" customWidth="1"/>
    <col min="2" max="2" width="6.42578125" customWidth="1"/>
    <col min="3" max="3" width="24.5703125" customWidth="1"/>
    <col min="4" max="5" width="7.28515625" customWidth="1"/>
    <col min="6" max="6" width="7" customWidth="1"/>
    <col min="7" max="7" width="5.7109375" customWidth="1"/>
    <col min="8" max="8" width="6.7109375" customWidth="1"/>
    <col min="9" max="9" width="6.85546875" customWidth="1"/>
    <col min="10" max="10" width="6.5703125" customWidth="1"/>
    <col min="11" max="12" width="5.7109375" customWidth="1"/>
    <col min="13" max="13" width="6.42578125" customWidth="1"/>
    <col min="14" max="14" width="9.7109375" customWidth="1"/>
    <col min="15" max="15" width="7.140625" customWidth="1"/>
    <col min="20" max="20" width="7.85546875" customWidth="1"/>
    <col min="21" max="21" width="7.7109375" customWidth="1"/>
  </cols>
  <sheetData>
    <row r="1" spans="2:23" ht="15.75" thickBot="1"/>
    <row r="2" spans="2:23" ht="16.5" thickBot="1">
      <c r="B2" s="812" t="s">
        <v>237</v>
      </c>
      <c r="C2" s="987" t="s">
        <v>329</v>
      </c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813"/>
      <c r="S2" s="902"/>
      <c r="T2" s="756" t="s">
        <v>239</v>
      </c>
      <c r="U2" s="756"/>
      <c r="V2" s="757" t="s">
        <v>240</v>
      </c>
      <c r="W2" s="836"/>
    </row>
    <row r="3" spans="2:23" ht="16.5" thickBot="1">
      <c r="B3" s="758" t="s">
        <v>241</v>
      </c>
      <c r="C3" s="898"/>
      <c r="D3" s="899"/>
      <c r="E3" s="900"/>
      <c r="F3" s="900"/>
      <c r="G3" s="900" t="s">
        <v>242</v>
      </c>
      <c r="H3" s="900"/>
      <c r="I3" s="900"/>
      <c r="J3" s="900"/>
      <c r="K3" s="900"/>
      <c r="L3" s="900"/>
      <c r="M3" s="900"/>
      <c r="N3" s="900"/>
      <c r="O3" s="900"/>
      <c r="P3" s="901" t="s">
        <v>243</v>
      </c>
      <c r="Q3" s="764" t="s">
        <v>244</v>
      </c>
      <c r="R3" s="903" t="s">
        <v>336</v>
      </c>
      <c r="S3" s="904"/>
      <c r="T3" s="756" t="s">
        <v>245</v>
      </c>
      <c r="U3" s="756"/>
      <c r="V3" s="760" t="s">
        <v>246</v>
      </c>
      <c r="W3" s="836"/>
    </row>
    <row r="4" spans="2:23" ht="16.5" thickBot="1">
      <c r="B4" s="761"/>
      <c r="C4" s="762" t="s">
        <v>247</v>
      </c>
      <c r="D4" s="763">
        <v>1</v>
      </c>
      <c r="E4" s="763">
        <v>2</v>
      </c>
      <c r="F4" s="763">
        <v>3</v>
      </c>
      <c r="G4" s="763">
        <v>4</v>
      </c>
      <c r="H4" s="763">
        <v>5</v>
      </c>
      <c r="I4" s="763">
        <v>6</v>
      </c>
      <c r="J4" s="396">
        <v>7</v>
      </c>
      <c r="K4" s="763">
        <v>8</v>
      </c>
      <c r="L4" s="763">
        <v>9</v>
      </c>
      <c r="M4" s="763">
        <v>10</v>
      </c>
      <c r="N4" s="763">
        <v>11</v>
      </c>
      <c r="O4" s="763">
        <v>12</v>
      </c>
      <c r="P4" s="814"/>
      <c r="Q4" s="764" t="s">
        <v>248</v>
      </c>
      <c r="R4" s="905">
        <v>1</v>
      </c>
      <c r="S4" s="906">
        <v>0.7</v>
      </c>
      <c r="T4" s="763" t="s">
        <v>249</v>
      </c>
      <c r="U4" s="759" t="s">
        <v>250</v>
      </c>
      <c r="V4" s="760" t="s">
        <v>251</v>
      </c>
      <c r="W4" s="836"/>
    </row>
    <row r="5" spans="2:23" ht="16.5" thickBot="1">
      <c r="B5" s="763">
        <v>1</v>
      </c>
      <c r="C5" s="765" t="s">
        <v>252</v>
      </c>
      <c r="D5" s="188">
        <v>90</v>
      </c>
      <c r="E5" s="186">
        <v>100</v>
      </c>
      <c r="F5" s="421">
        <v>80</v>
      </c>
      <c r="G5" s="421">
        <v>40</v>
      </c>
      <c r="H5" s="421">
        <v>60</v>
      </c>
      <c r="I5" s="421">
        <v>80</v>
      </c>
      <c r="J5" s="815">
        <v>70</v>
      </c>
      <c r="K5" s="421">
        <v>70</v>
      </c>
      <c r="L5" s="421">
        <v>80</v>
      </c>
      <c r="M5" s="421">
        <v>30</v>
      </c>
      <c r="N5" s="421">
        <v>110</v>
      </c>
      <c r="O5" s="421">
        <v>50</v>
      </c>
      <c r="P5" s="811">
        <f>SUM(D5:O5)</f>
        <v>860</v>
      </c>
      <c r="Q5" s="766">
        <f>P5/12</f>
        <v>71.666666666666671</v>
      </c>
      <c r="R5" s="862">
        <v>120</v>
      </c>
      <c r="S5" s="865">
        <v>84</v>
      </c>
      <c r="T5" s="421"/>
      <c r="U5" s="386"/>
      <c r="V5" s="819">
        <f>Q5*100/R5</f>
        <v>59.722222222222221</v>
      </c>
      <c r="W5" s="836"/>
    </row>
    <row r="6" spans="2:23" ht="21.75" customHeight="1" thickBot="1">
      <c r="B6" s="763">
        <v>2</v>
      </c>
      <c r="C6" s="848" t="s">
        <v>253</v>
      </c>
      <c r="D6" s="866">
        <f>'[1]1-ый день'!L4</f>
        <v>106</v>
      </c>
      <c r="E6" s="867">
        <f>'[1]2-ой день'!M4</f>
        <v>145</v>
      </c>
      <c r="F6" s="421">
        <f>'[1]3-ий день'!K4</f>
        <v>110</v>
      </c>
      <c r="G6" s="421">
        <f>'[1]4-й день'!M4</f>
        <v>86</v>
      </c>
      <c r="H6" s="421">
        <f>'[1]5-ый день'!M4</f>
        <v>130</v>
      </c>
      <c r="I6" s="421">
        <f>'[1]6-ой день'!N4</f>
        <v>118</v>
      </c>
      <c r="J6" s="815">
        <f>'[1]7-ой день'!L4</f>
        <v>70</v>
      </c>
      <c r="K6" s="421">
        <f>'[1]8-ой день'!M4</f>
        <v>110</v>
      </c>
      <c r="L6" s="421">
        <f>'[1]9-ый день'!L4</f>
        <v>150</v>
      </c>
      <c r="M6" s="421">
        <f>'[1]10-ый день'!N4</f>
        <v>118</v>
      </c>
      <c r="N6" s="421">
        <f>'[1]11-ый день'!N4</f>
        <v>110</v>
      </c>
      <c r="O6" s="421">
        <f>'[1]12-й день'!N4</f>
        <v>104</v>
      </c>
      <c r="P6" s="811">
        <f t="shared" ref="P6:P71" si="0">SUM(D6:O6)</f>
        <v>1357</v>
      </c>
      <c r="Q6" s="766">
        <f t="shared" ref="Q6:Q71" si="1">P6/12</f>
        <v>113.08333333333333</v>
      </c>
      <c r="R6" s="860">
        <v>200</v>
      </c>
      <c r="S6" s="864">
        <v>140</v>
      </c>
      <c r="T6" s="239"/>
      <c r="U6" s="821"/>
      <c r="V6" s="819">
        <f t="shared" ref="V6:V71" si="2">Q6*100/R6</f>
        <v>56.541666666666657</v>
      </c>
      <c r="W6" s="836"/>
    </row>
    <row r="7" spans="2:23" ht="16.5" thickBot="1">
      <c r="B7" s="767"/>
      <c r="C7" s="781" t="s">
        <v>254</v>
      </c>
      <c r="D7" s="188">
        <v>40</v>
      </c>
      <c r="E7" s="186"/>
      <c r="F7" s="421"/>
      <c r="G7" s="421">
        <v>40</v>
      </c>
      <c r="H7" s="421">
        <v>40</v>
      </c>
      <c r="I7" s="421"/>
      <c r="J7" s="815">
        <v>40</v>
      </c>
      <c r="K7" s="421"/>
      <c r="L7" s="421">
        <v>40</v>
      </c>
      <c r="M7" s="421">
        <v>40</v>
      </c>
      <c r="N7" s="421"/>
      <c r="O7" s="421">
        <v>40</v>
      </c>
      <c r="P7" s="811">
        <f t="shared" si="0"/>
        <v>280</v>
      </c>
      <c r="Q7" s="766">
        <f t="shared" si="1"/>
        <v>23.333333333333332</v>
      </c>
      <c r="R7" s="862"/>
      <c r="S7" s="865"/>
      <c r="T7" s="421"/>
      <c r="U7" s="386"/>
      <c r="V7" s="819"/>
      <c r="W7" s="836"/>
    </row>
    <row r="8" spans="2:23" ht="32.25" thickBot="1">
      <c r="B8" s="767"/>
      <c r="C8" s="852" t="s">
        <v>255</v>
      </c>
      <c r="D8" s="190"/>
      <c r="E8" s="186">
        <v>25</v>
      </c>
      <c r="F8" s="421"/>
      <c r="G8" s="421"/>
      <c r="H8" s="421"/>
      <c r="I8" s="421">
        <v>8</v>
      </c>
      <c r="J8" s="815"/>
      <c r="K8" s="421"/>
      <c r="L8" s="421"/>
      <c r="M8" s="421">
        <v>18</v>
      </c>
      <c r="N8" s="421"/>
      <c r="O8" s="421"/>
      <c r="P8" s="811">
        <f t="shared" si="0"/>
        <v>51</v>
      </c>
      <c r="Q8" s="766">
        <f t="shared" si="1"/>
        <v>4.25</v>
      </c>
      <c r="R8" s="860"/>
      <c r="S8" s="864"/>
      <c r="T8" s="421"/>
      <c r="U8" s="421"/>
      <c r="V8" s="819"/>
      <c r="W8" s="836"/>
    </row>
    <row r="9" spans="2:23" ht="17.25" customHeight="1" thickBot="1">
      <c r="B9" s="337"/>
      <c r="C9" s="851" t="s">
        <v>256</v>
      </c>
      <c r="D9" s="188">
        <v>6</v>
      </c>
      <c r="E9" s="186"/>
      <c r="F9" s="421"/>
      <c r="G9" s="421">
        <v>6</v>
      </c>
      <c r="H9" s="421"/>
      <c r="I9" s="421"/>
      <c r="J9" s="815"/>
      <c r="K9" s="421"/>
      <c r="L9" s="421"/>
      <c r="M9" s="421">
        <v>10</v>
      </c>
      <c r="N9" s="421"/>
      <c r="O9" s="421">
        <v>14</v>
      </c>
      <c r="P9" s="811">
        <f t="shared" si="0"/>
        <v>36</v>
      </c>
      <c r="Q9" s="766">
        <f t="shared" si="1"/>
        <v>3</v>
      </c>
      <c r="R9" s="860"/>
      <c r="S9" s="861"/>
      <c r="T9" s="820"/>
      <c r="U9" s="821"/>
      <c r="V9" s="819"/>
      <c r="W9" s="836"/>
    </row>
    <row r="10" spans="2:23" ht="16.5" thickBot="1">
      <c r="B10" s="337">
        <v>3</v>
      </c>
      <c r="C10" s="765" t="s">
        <v>257</v>
      </c>
      <c r="D10" s="188">
        <v>42.4</v>
      </c>
      <c r="E10" s="186">
        <v>24.3</v>
      </c>
      <c r="F10" s="421">
        <v>27.1</v>
      </c>
      <c r="G10" s="421">
        <v>34.4</v>
      </c>
      <c r="H10" s="421">
        <v>32.1</v>
      </c>
      <c r="I10" s="879">
        <v>24.9</v>
      </c>
      <c r="J10" s="815">
        <v>12.7</v>
      </c>
      <c r="K10" s="421">
        <v>38.700000000000003</v>
      </c>
      <c r="L10" s="421">
        <v>63.1</v>
      </c>
      <c r="M10" s="421">
        <v>46.7</v>
      </c>
      <c r="N10" s="421">
        <v>33.130000000000003</v>
      </c>
      <c r="O10" s="421">
        <v>17.2</v>
      </c>
      <c r="P10" s="811">
        <f t="shared" si="0"/>
        <v>396.73</v>
      </c>
      <c r="Q10" s="766">
        <f t="shared" si="1"/>
        <v>33.060833333333335</v>
      </c>
      <c r="R10" s="862">
        <v>20</v>
      </c>
      <c r="S10" s="863">
        <v>14</v>
      </c>
      <c r="T10" s="818"/>
      <c r="U10" s="386"/>
      <c r="V10" s="819">
        <f t="shared" si="2"/>
        <v>165.30416666666667</v>
      </c>
      <c r="W10" s="836"/>
    </row>
    <row r="11" spans="2:23" ht="16.5" thickBot="1">
      <c r="B11" s="771">
        <v>4</v>
      </c>
      <c r="C11" s="845" t="s">
        <v>258</v>
      </c>
      <c r="D11" s="871">
        <f>SUM(D12:D21)</f>
        <v>55</v>
      </c>
      <c r="E11" s="868">
        <f t="shared" ref="E11:Q11" si="3">SUM(E12:E21)</f>
        <v>20</v>
      </c>
      <c r="F11" s="868">
        <f>SUM(F12:F21)</f>
        <v>14</v>
      </c>
      <c r="G11" s="868">
        <f t="shared" si="3"/>
        <v>22</v>
      </c>
      <c r="H11" s="868">
        <f t="shared" si="3"/>
        <v>87</v>
      </c>
      <c r="I11" s="868">
        <f t="shared" si="3"/>
        <v>94</v>
      </c>
      <c r="J11" s="868">
        <f t="shared" si="3"/>
        <v>85.5</v>
      </c>
      <c r="K11" s="868">
        <f t="shared" si="3"/>
        <v>55</v>
      </c>
      <c r="L11" s="868">
        <f t="shared" si="3"/>
        <v>67</v>
      </c>
      <c r="M11" s="868">
        <f t="shared" si="3"/>
        <v>47.6</v>
      </c>
      <c r="N11" s="868">
        <f t="shared" si="3"/>
        <v>0</v>
      </c>
      <c r="O11" s="868">
        <f t="shared" si="3"/>
        <v>116</v>
      </c>
      <c r="P11" s="868">
        <f>SUM(P12:P21)</f>
        <v>663.1</v>
      </c>
      <c r="Q11" s="868">
        <f t="shared" si="3"/>
        <v>55.258333333333333</v>
      </c>
      <c r="R11" s="869">
        <v>50</v>
      </c>
      <c r="S11" s="870">
        <v>35</v>
      </c>
      <c r="T11" s="824"/>
      <c r="U11" s="825"/>
      <c r="V11" s="826">
        <f t="shared" si="2"/>
        <v>110.51666666666667</v>
      </c>
      <c r="W11" s="880"/>
    </row>
    <row r="12" spans="2:23" ht="16.5" thickBot="1">
      <c r="B12" s="764"/>
      <c r="C12" s="849" t="s">
        <v>235</v>
      </c>
      <c r="D12" s="190"/>
      <c r="E12" s="186"/>
      <c r="F12" s="421">
        <v>5</v>
      </c>
      <c r="G12" s="421"/>
      <c r="H12" s="421">
        <v>72</v>
      </c>
      <c r="I12" s="421"/>
      <c r="J12" s="815">
        <v>65.5</v>
      </c>
      <c r="K12" s="421"/>
      <c r="L12" s="421">
        <v>67</v>
      </c>
      <c r="M12" s="421"/>
      <c r="N12" s="421"/>
      <c r="O12" s="421"/>
      <c r="P12" s="811">
        <f t="shared" si="0"/>
        <v>209.5</v>
      </c>
      <c r="Q12" s="766">
        <f t="shared" si="1"/>
        <v>17.458333333333332</v>
      </c>
      <c r="R12" s="858"/>
      <c r="S12" s="859"/>
      <c r="T12" s="820"/>
      <c r="U12" s="821"/>
      <c r="V12" s="819"/>
      <c r="W12" s="836"/>
    </row>
    <row r="13" spans="2:23" ht="16.5" thickBot="1">
      <c r="B13" s="764"/>
      <c r="C13" s="852" t="s">
        <v>221</v>
      </c>
      <c r="D13" s="190">
        <v>55</v>
      </c>
      <c r="E13" s="186"/>
      <c r="F13" s="421"/>
      <c r="G13" s="421">
        <v>5</v>
      </c>
      <c r="H13" s="421"/>
      <c r="I13" s="421"/>
      <c r="J13" s="815"/>
      <c r="K13" s="421"/>
      <c r="L13" s="421"/>
      <c r="M13" s="421"/>
      <c r="N13" s="421"/>
      <c r="O13" s="421"/>
      <c r="P13" s="811">
        <f t="shared" si="0"/>
        <v>60</v>
      </c>
      <c r="Q13" s="766">
        <f t="shared" si="1"/>
        <v>5</v>
      </c>
      <c r="R13" s="816"/>
      <c r="S13" s="817"/>
      <c r="T13" s="820"/>
      <c r="U13" s="821"/>
      <c r="V13" s="819"/>
      <c r="W13" s="836"/>
    </row>
    <row r="14" spans="2:23" ht="16.5" thickBot="1">
      <c r="B14" s="764"/>
      <c r="C14" s="847" t="s">
        <v>259</v>
      </c>
      <c r="D14" s="190"/>
      <c r="E14" s="186"/>
      <c r="F14" s="421"/>
      <c r="G14" s="421"/>
      <c r="H14" s="421"/>
      <c r="I14" s="421">
        <v>94</v>
      </c>
      <c r="J14" s="815"/>
      <c r="K14" s="421"/>
      <c r="L14" s="421"/>
      <c r="M14" s="421"/>
      <c r="N14" s="421"/>
      <c r="O14" s="421">
        <v>94</v>
      </c>
      <c r="P14" s="811">
        <f t="shared" si="0"/>
        <v>188</v>
      </c>
      <c r="Q14" s="766">
        <f t="shared" si="1"/>
        <v>15.666666666666666</v>
      </c>
      <c r="R14" s="816"/>
      <c r="S14" s="817"/>
      <c r="T14" s="820"/>
      <c r="U14" s="821"/>
      <c r="V14" s="819"/>
      <c r="W14" s="836"/>
    </row>
    <row r="15" spans="2:23" ht="16.5" thickBot="1">
      <c r="B15" s="764"/>
      <c r="C15" s="852" t="s">
        <v>260</v>
      </c>
      <c r="D15" s="190"/>
      <c r="E15" s="186"/>
      <c r="F15" s="421"/>
      <c r="G15" s="421">
        <v>12</v>
      </c>
      <c r="H15" s="421"/>
      <c r="I15" s="421"/>
      <c r="J15" s="815"/>
      <c r="K15" s="421"/>
      <c r="L15" s="421"/>
      <c r="M15" s="421"/>
      <c r="N15" s="421"/>
      <c r="O15" s="421">
        <v>12</v>
      </c>
      <c r="P15" s="811">
        <f t="shared" si="0"/>
        <v>24</v>
      </c>
      <c r="Q15" s="766">
        <f t="shared" si="1"/>
        <v>2</v>
      </c>
      <c r="R15" s="816"/>
      <c r="S15" s="817"/>
      <c r="T15" s="820"/>
      <c r="U15" s="821"/>
      <c r="V15" s="819"/>
      <c r="W15" s="836"/>
    </row>
    <row r="16" spans="2:23" ht="16.5" thickBot="1">
      <c r="B16" s="764"/>
      <c r="C16" s="847" t="s">
        <v>261</v>
      </c>
      <c r="D16" s="190"/>
      <c r="E16" s="186"/>
      <c r="F16" s="421"/>
      <c r="G16" s="421">
        <v>5</v>
      </c>
      <c r="H16" s="421"/>
      <c r="I16" s="421"/>
      <c r="J16" s="815"/>
      <c r="K16" s="421"/>
      <c r="L16" s="421"/>
      <c r="M16" s="421">
        <v>47.6</v>
      </c>
      <c r="N16" s="421"/>
      <c r="O16" s="421"/>
      <c r="P16" s="811">
        <f t="shared" si="0"/>
        <v>52.6</v>
      </c>
      <c r="Q16" s="766">
        <f t="shared" si="1"/>
        <v>4.3833333333333337</v>
      </c>
      <c r="R16" s="816"/>
      <c r="S16" s="817"/>
      <c r="T16" s="820"/>
      <c r="U16" s="821"/>
      <c r="V16" s="819"/>
      <c r="W16" s="836"/>
    </row>
    <row r="17" spans="2:23" ht="16.5" thickBot="1">
      <c r="B17" s="764"/>
      <c r="C17" s="852" t="s">
        <v>262</v>
      </c>
      <c r="D17" s="190"/>
      <c r="E17" s="186"/>
      <c r="F17" s="421"/>
      <c r="G17" s="421"/>
      <c r="H17" s="421">
        <v>5</v>
      </c>
      <c r="I17" s="421"/>
      <c r="J17" s="815"/>
      <c r="K17" s="421"/>
      <c r="L17" s="421"/>
      <c r="M17" s="421"/>
      <c r="N17" s="421"/>
      <c r="O17" s="421">
        <v>10</v>
      </c>
      <c r="P17" s="811">
        <f t="shared" si="0"/>
        <v>15</v>
      </c>
      <c r="Q17" s="766">
        <f t="shared" si="1"/>
        <v>1.25</v>
      </c>
      <c r="R17" s="816"/>
      <c r="S17" s="817"/>
      <c r="T17" s="820"/>
      <c r="U17" s="821"/>
      <c r="V17" s="819"/>
      <c r="W17" s="836"/>
    </row>
    <row r="18" spans="2:23" ht="16.5" thickBot="1">
      <c r="B18" s="764"/>
      <c r="C18" s="847" t="s">
        <v>263</v>
      </c>
      <c r="D18" s="190"/>
      <c r="E18" s="186">
        <v>20</v>
      </c>
      <c r="F18" s="421"/>
      <c r="G18" s="421"/>
      <c r="H18" s="421"/>
      <c r="I18" s="421"/>
      <c r="J18" s="815"/>
      <c r="K18" s="421"/>
      <c r="L18" s="421"/>
      <c r="M18" s="421"/>
      <c r="N18" s="421"/>
      <c r="O18" s="421"/>
      <c r="P18" s="811">
        <f t="shared" si="0"/>
        <v>20</v>
      </c>
      <c r="Q18" s="766">
        <f t="shared" si="1"/>
        <v>1.6666666666666667</v>
      </c>
      <c r="R18" s="816"/>
      <c r="S18" s="817"/>
      <c r="T18" s="820"/>
      <c r="U18" s="821"/>
      <c r="V18" s="819"/>
      <c r="W18" s="836"/>
    </row>
    <row r="19" spans="2:23" ht="16.5" thickBot="1">
      <c r="B19" s="764"/>
      <c r="C19" s="852" t="s">
        <v>264</v>
      </c>
      <c r="D19" s="190"/>
      <c r="E19" s="186"/>
      <c r="F19" s="421"/>
      <c r="G19" s="421"/>
      <c r="H19" s="421"/>
      <c r="I19" s="421"/>
      <c r="J19" s="815"/>
      <c r="K19" s="421"/>
      <c r="L19" s="421"/>
      <c r="M19" s="421"/>
      <c r="N19" s="421"/>
      <c r="O19" s="421"/>
      <c r="P19" s="811">
        <f t="shared" si="0"/>
        <v>0</v>
      </c>
      <c r="Q19" s="766">
        <f t="shared" si="1"/>
        <v>0</v>
      </c>
      <c r="R19" s="816"/>
      <c r="S19" s="817"/>
      <c r="T19" s="820"/>
      <c r="U19" s="821"/>
      <c r="V19" s="819"/>
      <c r="W19" s="836"/>
    </row>
    <row r="20" spans="2:23" ht="23.25" customHeight="1" thickBot="1">
      <c r="B20" s="764"/>
      <c r="C20" s="847" t="s">
        <v>265</v>
      </c>
      <c r="D20" s="190"/>
      <c r="E20" s="186"/>
      <c r="F20" s="421"/>
      <c r="G20" s="421"/>
      <c r="H20" s="421">
        <v>10</v>
      </c>
      <c r="I20" s="421"/>
      <c r="J20" s="815"/>
      <c r="K20" s="421"/>
      <c r="L20" s="421"/>
      <c r="M20" s="421"/>
      <c r="N20" s="421"/>
      <c r="O20" s="421"/>
      <c r="P20" s="811">
        <f t="shared" si="0"/>
        <v>10</v>
      </c>
      <c r="Q20" s="766">
        <f t="shared" si="1"/>
        <v>0.83333333333333337</v>
      </c>
      <c r="R20" s="816"/>
      <c r="S20" s="817"/>
      <c r="T20" s="820"/>
      <c r="U20" s="821"/>
      <c r="V20" s="819"/>
      <c r="W20" s="836"/>
    </row>
    <row r="21" spans="2:23" ht="32.25" thickBot="1">
      <c r="B21" s="764"/>
      <c r="C21" s="852" t="s">
        <v>266</v>
      </c>
      <c r="D21" s="190"/>
      <c r="E21" s="186"/>
      <c r="F21" s="421">
        <v>9</v>
      </c>
      <c r="G21" s="421"/>
      <c r="H21" s="421"/>
      <c r="I21" s="421"/>
      <c r="J21" s="815">
        <v>20</v>
      </c>
      <c r="K21" s="421">
        <v>55</v>
      </c>
      <c r="L21" s="421"/>
      <c r="M21" s="421"/>
      <c r="N21" s="421"/>
      <c r="O21" s="421"/>
      <c r="P21" s="811">
        <f t="shared" si="0"/>
        <v>84</v>
      </c>
      <c r="Q21" s="766">
        <f t="shared" si="1"/>
        <v>7</v>
      </c>
      <c r="R21" s="856"/>
      <c r="S21" s="857"/>
      <c r="T21" s="820"/>
      <c r="U21" s="821"/>
      <c r="V21" s="819"/>
      <c r="W21" s="836"/>
    </row>
    <row r="22" spans="2:23" ht="16.5" thickBot="1">
      <c r="B22" s="126">
        <v>5</v>
      </c>
      <c r="C22" s="846" t="s">
        <v>267</v>
      </c>
      <c r="D22" s="787"/>
      <c r="E22" s="855"/>
      <c r="F22" s="827">
        <v>25</v>
      </c>
      <c r="G22" s="827"/>
      <c r="H22" s="827">
        <v>20</v>
      </c>
      <c r="I22" s="827"/>
      <c r="J22" s="828"/>
      <c r="K22" s="827">
        <v>70</v>
      </c>
      <c r="L22" s="827"/>
      <c r="M22" s="827"/>
      <c r="N22" s="827">
        <v>61</v>
      </c>
      <c r="O22" s="827"/>
      <c r="P22" s="811">
        <f t="shared" si="0"/>
        <v>176</v>
      </c>
      <c r="Q22" s="776">
        <f t="shared" si="1"/>
        <v>14.666666666666666</v>
      </c>
      <c r="R22" s="860">
        <v>20</v>
      </c>
      <c r="S22" s="861">
        <v>14</v>
      </c>
      <c r="T22" s="829"/>
      <c r="U22" s="830"/>
      <c r="V22" s="831">
        <f t="shared" si="2"/>
        <v>73.333333333333329</v>
      </c>
      <c r="W22" s="838"/>
    </row>
    <row r="23" spans="2:23" ht="16.5" thickBot="1">
      <c r="B23" s="777">
        <v>6</v>
      </c>
      <c r="C23" s="778" t="s">
        <v>227</v>
      </c>
      <c r="D23" s="193">
        <v>104</v>
      </c>
      <c r="E23" s="854">
        <v>213.6</v>
      </c>
      <c r="F23" s="822">
        <v>161.80000000000001</v>
      </c>
      <c r="G23" s="822">
        <v>171</v>
      </c>
      <c r="H23" s="822">
        <v>116.2</v>
      </c>
      <c r="I23" s="822">
        <v>182</v>
      </c>
      <c r="J23" s="823">
        <v>39</v>
      </c>
      <c r="K23" s="822">
        <v>168.5</v>
      </c>
      <c r="L23" s="822">
        <v>54</v>
      </c>
      <c r="M23" s="822">
        <v>98.1</v>
      </c>
      <c r="N23" s="822">
        <v>246</v>
      </c>
      <c r="O23" s="822">
        <v>25</v>
      </c>
      <c r="P23" s="811">
        <f t="shared" si="0"/>
        <v>1579.2</v>
      </c>
      <c r="Q23" s="773">
        <f t="shared" si="1"/>
        <v>131.6</v>
      </c>
      <c r="R23" s="872">
        <v>187</v>
      </c>
      <c r="S23" s="873">
        <v>130.9</v>
      </c>
      <c r="T23" s="832"/>
      <c r="U23" s="833"/>
      <c r="V23" s="826">
        <f t="shared" si="2"/>
        <v>70.37433155080214</v>
      </c>
      <c r="W23" s="880"/>
    </row>
    <row r="24" spans="2:23" ht="32.25" thickBot="1">
      <c r="B24" s="771">
        <v>7</v>
      </c>
      <c r="C24" s="772" t="s">
        <v>268</v>
      </c>
      <c r="D24" s="871">
        <f>SUM(D25:D41)</f>
        <v>193.5</v>
      </c>
      <c r="E24" s="868">
        <f t="shared" ref="E24:O24" si="4">SUM(E25:E41)</f>
        <v>331.6</v>
      </c>
      <c r="F24" s="868">
        <f t="shared" si="4"/>
        <v>313.59999999999997</v>
      </c>
      <c r="G24" s="868">
        <f t="shared" si="4"/>
        <v>207.6</v>
      </c>
      <c r="H24" s="868">
        <f t="shared" si="4"/>
        <v>99.1</v>
      </c>
      <c r="I24" s="868">
        <f t="shared" si="4"/>
        <v>337</v>
      </c>
      <c r="J24" s="868">
        <f t="shared" si="4"/>
        <v>250.6</v>
      </c>
      <c r="K24" s="868">
        <f t="shared" si="4"/>
        <v>234</v>
      </c>
      <c r="L24" s="868">
        <f t="shared" si="4"/>
        <v>227.6</v>
      </c>
      <c r="M24" s="868">
        <f t="shared" si="4"/>
        <v>394.20000000000005</v>
      </c>
      <c r="N24" s="868">
        <f t="shared" si="4"/>
        <v>295.09999999999997</v>
      </c>
      <c r="O24" s="868">
        <f t="shared" si="4"/>
        <v>207.25</v>
      </c>
      <c r="P24" s="811">
        <f t="shared" si="0"/>
        <v>3091.15</v>
      </c>
      <c r="Q24" s="773">
        <f t="shared" si="1"/>
        <v>257.59583333333336</v>
      </c>
      <c r="R24" s="869">
        <v>320</v>
      </c>
      <c r="S24" s="870">
        <v>224</v>
      </c>
      <c r="T24" s="824"/>
      <c r="U24" s="825"/>
      <c r="V24" s="826">
        <f t="shared" si="2"/>
        <v>80.498697916666671</v>
      </c>
      <c r="W24" s="880"/>
    </row>
    <row r="25" spans="2:23" ht="16.5" thickBot="1">
      <c r="B25" s="764"/>
      <c r="C25" s="849" t="s">
        <v>269</v>
      </c>
      <c r="D25" s="190"/>
      <c r="E25" s="186">
        <v>100</v>
      </c>
      <c r="F25" s="421">
        <v>24</v>
      </c>
      <c r="G25" s="421">
        <v>50</v>
      </c>
      <c r="H25" s="421">
        <v>20</v>
      </c>
      <c r="I25" s="421">
        <v>55</v>
      </c>
      <c r="J25" s="815"/>
      <c r="K25" s="421">
        <v>34.799999999999997</v>
      </c>
      <c r="L25" s="421">
        <v>100</v>
      </c>
      <c r="M25" s="421"/>
      <c r="N25" s="421"/>
      <c r="O25" s="421">
        <v>22</v>
      </c>
      <c r="P25" s="811">
        <f t="shared" si="0"/>
        <v>405.8</v>
      </c>
      <c r="Q25" s="766">
        <f t="shared" si="1"/>
        <v>33.81666666666667</v>
      </c>
      <c r="R25" s="858"/>
      <c r="S25" s="859"/>
      <c r="T25" s="820"/>
      <c r="U25" s="821"/>
      <c r="V25" s="819"/>
      <c r="W25" s="836"/>
    </row>
    <row r="26" spans="2:23" ht="16.5" thickBot="1">
      <c r="B26" s="764"/>
      <c r="C26" s="852" t="s">
        <v>270</v>
      </c>
      <c r="D26" s="190">
        <v>60</v>
      </c>
      <c r="E26" s="186"/>
      <c r="F26" s="421">
        <v>45</v>
      </c>
      <c r="G26" s="421">
        <v>50</v>
      </c>
      <c r="H26" s="421"/>
      <c r="I26" s="421"/>
      <c r="J26" s="815">
        <v>100</v>
      </c>
      <c r="K26" s="421">
        <v>25</v>
      </c>
      <c r="L26" s="421"/>
      <c r="M26" s="421">
        <v>111.1</v>
      </c>
      <c r="N26" s="421">
        <v>32.4</v>
      </c>
      <c r="O26" s="421"/>
      <c r="P26" s="811">
        <f t="shared" si="0"/>
        <v>423.5</v>
      </c>
      <c r="Q26" s="766">
        <f t="shared" si="1"/>
        <v>35.291666666666664</v>
      </c>
      <c r="R26" s="816"/>
      <c r="S26" s="817"/>
      <c r="T26" s="820"/>
      <c r="U26" s="821"/>
      <c r="V26" s="819"/>
      <c r="W26" s="836"/>
    </row>
    <row r="27" spans="2:23" ht="21.75" customHeight="1" thickBot="1">
      <c r="B27" s="764"/>
      <c r="C27" s="847" t="s">
        <v>271</v>
      </c>
      <c r="D27" s="190">
        <v>24</v>
      </c>
      <c r="E27" s="186"/>
      <c r="F27" s="421">
        <v>100</v>
      </c>
      <c r="G27" s="421"/>
      <c r="H27" s="421"/>
      <c r="I27" s="421">
        <v>100</v>
      </c>
      <c r="J27" s="815">
        <v>15</v>
      </c>
      <c r="K27" s="421"/>
      <c r="L27" s="421"/>
      <c r="M27" s="421"/>
      <c r="N27" s="421">
        <v>100</v>
      </c>
      <c r="O27" s="421"/>
      <c r="P27" s="811">
        <f t="shared" si="0"/>
        <v>339</v>
      </c>
      <c r="Q27" s="766">
        <f t="shared" si="1"/>
        <v>28.25</v>
      </c>
      <c r="R27" s="816"/>
      <c r="S27" s="817"/>
      <c r="T27" s="820"/>
      <c r="U27" s="821"/>
      <c r="V27" s="819"/>
      <c r="W27" s="836"/>
    </row>
    <row r="28" spans="2:23" ht="32.25" thickBot="1">
      <c r="B28" s="764"/>
      <c r="C28" s="852" t="s">
        <v>272</v>
      </c>
      <c r="D28" s="190"/>
      <c r="E28" s="186">
        <v>114.8</v>
      </c>
      <c r="F28" s="421">
        <v>40.9</v>
      </c>
      <c r="G28" s="421"/>
      <c r="H28" s="421"/>
      <c r="I28" s="421">
        <v>20</v>
      </c>
      <c r="J28" s="815">
        <v>25</v>
      </c>
      <c r="K28" s="421">
        <v>19</v>
      </c>
      <c r="L28" s="421"/>
      <c r="M28" s="421">
        <v>50</v>
      </c>
      <c r="N28" s="421">
        <v>98.8</v>
      </c>
      <c r="O28" s="421">
        <v>48</v>
      </c>
      <c r="P28" s="811">
        <f t="shared" si="0"/>
        <v>416.5</v>
      </c>
      <c r="Q28" s="766">
        <f t="shared" si="1"/>
        <v>34.708333333333336</v>
      </c>
      <c r="R28" s="816"/>
      <c r="S28" s="817"/>
      <c r="T28" s="820"/>
      <c r="U28" s="821"/>
      <c r="V28" s="819"/>
      <c r="W28" s="836"/>
    </row>
    <row r="29" spans="2:23" ht="16.5" thickBot="1">
      <c r="B29" s="764"/>
      <c r="C29" s="847" t="s">
        <v>230</v>
      </c>
      <c r="D29" s="190"/>
      <c r="E29" s="186">
        <v>15</v>
      </c>
      <c r="F29" s="421"/>
      <c r="G29" s="421">
        <v>50</v>
      </c>
      <c r="H29" s="421"/>
      <c r="I29" s="421"/>
      <c r="J29" s="815"/>
      <c r="K29" s="421"/>
      <c r="L29" s="421"/>
      <c r="M29" s="421"/>
      <c r="N29" s="421"/>
      <c r="O29" s="421"/>
      <c r="P29" s="811">
        <f t="shared" si="0"/>
        <v>65</v>
      </c>
      <c r="Q29" s="766">
        <f t="shared" si="1"/>
        <v>5.416666666666667</v>
      </c>
      <c r="R29" s="816"/>
      <c r="S29" s="817"/>
      <c r="T29" s="820"/>
      <c r="U29" s="821"/>
      <c r="V29" s="819"/>
      <c r="W29" s="836"/>
    </row>
    <row r="30" spans="2:23" ht="16.5" thickBot="1">
      <c r="B30" s="764"/>
      <c r="C30" s="852" t="s">
        <v>229</v>
      </c>
      <c r="D30" s="190"/>
      <c r="E30" s="186">
        <v>36.6</v>
      </c>
      <c r="F30" s="421">
        <v>57.2</v>
      </c>
      <c r="G30" s="421">
        <v>30.1</v>
      </c>
      <c r="H30" s="421">
        <v>35.1</v>
      </c>
      <c r="I30" s="421">
        <v>33.200000000000003</v>
      </c>
      <c r="J30" s="815">
        <v>71</v>
      </c>
      <c r="K30" s="421">
        <v>52</v>
      </c>
      <c r="L30" s="421">
        <v>34</v>
      </c>
      <c r="M30" s="421">
        <v>10</v>
      </c>
      <c r="N30" s="421">
        <v>20</v>
      </c>
      <c r="O30" s="421">
        <v>50</v>
      </c>
      <c r="P30" s="811">
        <f t="shared" si="0"/>
        <v>429.2</v>
      </c>
      <c r="Q30" s="766">
        <f t="shared" si="1"/>
        <v>35.766666666666666</v>
      </c>
      <c r="R30" s="816"/>
      <c r="S30" s="817"/>
      <c r="T30" s="820"/>
      <c r="U30" s="821"/>
      <c r="V30" s="819"/>
      <c r="W30" s="836"/>
    </row>
    <row r="31" spans="2:23" ht="16.5" thickBot="1">
      <c r="B31" s="764"/>
      <c r="C31" s="847" t="s">
        <v>273</v>
      </c>
      <c r="D31" s="190"/>
      <c r="E31" s="186">
        <v>15.2</v>
      </c>
      <c r="F31" s="421"/>
      <c r="G31" s="421"/>
      <c r="H31" s="421">
        <v>2.4</v>
      </c>
      <c r="I31" s="421">
        <v>40</v>
      </c>
      <c r="J31" s="815"/>
      <c r="K31" s="421">
        <v>24</v>
      </c>
      <c r="L31" s="421"/>
      <c r="M31" s="421"/>
      <c r="N31" s="421">
        <v>2.4</v>
      </c>
      <c r="O31" s="421">
        <v>48.5</v>
      </c>
      <c r="P31" s="811">
        <f t="shared" si="0"/>
        <v>132.5</v>
      </c>
      <c r="Q31" s="766">
        <f t="shared" si="1"/>
        <v>11.041666666666666</v>
      </c>
      <c r="R31" s="816"/>
      <c r="S31" s="817"/>
      <c r="T31" s="820"/>
      <c r="U31" s="821"/>
      <c r="V31" s="819"/>
      <c r="W31" s="836"/>
    </row>
    <row r="32" spans="2:23" ht="16.5" thickBot="1">
      <c r="B32" s="764"/>
      <c r="C32" s="852" t="s">
        <v>274</v>
      </c>
      <c r="D32" s="190">
        <v>10</v>
      </c>
      <c r="E32" s="186">
        <v>29</v>
      </c>
      <c r="F32" s="421">
        <v>31.9</v>
      </c>
      <c r="G32" s="421">
        <v>14.7</v>
      </c>
      <c r="H32" s="421">
        <v>17</v>
      </c>
      <c r="I32" s="421">
        <v>31.2</v>
      </c>
      <c r="J32" s="815">
        <v>21.2</v>
      </c>
      <c r="K32" s="421">
        <v>48.2</v>
      </c>
      <c r="L32" s="421">
        <v>93.6</v>
      </c>
      <c r="M32" s="421">
        <v>10</v>
      </c>
      <c r="N32" s="421">
        <v>24.1</v>
      </c>
      <c r="O32" s="421">
        <v>25</v>
      </c>
      <c r="P32" s="811">
        <f t="shared" si="0"/>
        <v>355.9</v>
      </c>
      <c r="Q32" s="766">
        <f t="shared" si="1"/>
        <v>29.658333333333331</v>
      </c>
      <c r="R32" s="816"/>
      <c r="S32" s="817"/>
      <c r="T32" s="820"/>
      <c r="U32" s="821"/>
      <c r="V32" s="819"/>
      <c r="W32" s="836"/>
    </row>
    <row r="33" spans="2:23" ht="16.5" thickBot="1">
      <c r="B33" s="764"/>
      <c r="C33" s="847" t="s">
        <v>233</v>
      </c>
      <c r="D33" s="190"/>
      <c r="E33" s="186"/>
      <c r="F33" s="421"/>
      <c r="G33" s="421"/>
      <c r="H33" s="421"/>
      <c r="I33" s="421">
        <v>0.6</v>
      </c>
      <c r="J33" s="815"/>
      <c r="K33" s="421"/>
      <c r="L33" s="421"/>
      <c r="M33" s="421"/>
      <c r="N33" s="421">
        <v>1.2</v>
      </c>
      <c r="O33" s="421"/>
      <c r="P33" s="811">
        <f t="shared" si="0"/>
        <v>1.7999999999999998</v>
      </c>
      <c r="Q33" s="766">
        <f t="shared" si="1"/>
        <v>0.15</v>
      </c>
      <c r="R33" s="816"/>
      <c r="S33" s="817"/>
      <c r="T33" s="820"/>
      <c r="U33" s="821"/>
      <c r="V33" s="819"/>
      <c r="W33" s="836"/>
    </row>
    <row r="34" spans="2:23" ht="20.25" customHeight="1" thickBot="1">
      <c r="B34" s="764"/>
      <c r="C34" s="852" t="s">
        <v>275</v>
      </c>
      <c r="D34" s="190"/>
      <c r="E34" s="186"/>
      <c r="F34" s="421">
        <v>3.7</v>
      </c>
      <c r="G34" s="421">
        <v>0.3</v>
      </c>
      <c r="H34" s="421"/>
      <c r="I34" s="421">
        <v>2.5</v>
      </c>
      <c r="J34" s="815"/>
      <c r="K34" s="421"/>
      <c r="L34" s="421"/>
      <c r="M34" s="421">
        <v>2.5</v>
      </c>
      <c r="N34" s="421"/>
      <c r="O34" s="421"/>
      <c r="P34" s="811">
        <f t="shared" si="0"/>
        <v>9</v>
      </c>
      <c r="Q34" s="766">
        <f t="shared" si="1"/>
        <v>0.75</v>
      </c>
      <c r="R34" s="816"/>
      <c r="S34" s="817"/>
      <c r="T34" s="820"/>
      <c r="U34" s="821"/>
      <c r="V34" s="819"/>
      <c r="W34" s="836"/>
    </row>
    <row r="35" spans="2:23" ht="16.5" thickBot="1">
      <c r="B35" s="764"/>
      <c r="C35" s="847" t="s">
        <v>276</v>
      </c>
      <c r="D35" s="190"/>
      <c r="E35" s="186"/>
      <c r="F35" s="421">
        <v>1.7</v>
      </c>
      <c r="G35" s="421"/>
      <c r="H35" s="421"/>
      <c r="I35" s="421"/>
      <c r="J35" s="815"/>
      <c r="K35" s="421"/>
      <c r="L35" s="421"/>
      <c r="M35" s="421"/>
      <c r="N35" s="421">
        <v>1.2</v>
      </c>
      <c r="O35" s="421">
        <v>0.15</v>
      </c>
      <c r="P35" s="811">
        <f t="shared" si="0"/>
        <v>3.05</v>
      </c>
      <c r="Q35" s="766">
        <f t="shared" si="1"/>
        <v>0.25416666666666665</v>
      </c>
      <c r="R35" s="816"/>
      <c r="S35" s="817"/>
      <c r="T35" s="820"/>
      <c r="U35" s="821"/>
      <c r="V35" s="819"/>
      <c r="W35" s="836"/>
    </row>
    <row r="36" spans="2:23" ht="16.5" thickBot="1">
      <c r="B36" s="764"/>
      <c r="C36" s="852" t="s">
        <v>277</v>
      </c>
      <c r="D36" s="190">
        <v>12</v>
      </c>
      <c r="E36" s="186"/>
      <c r="F36" s="421"/>
      <c r="G36" s="421"/>
      <c r="H36" s="421"/>
      <c r="I36" s="421"/>
      <c r="J36" s="815">
        <v>10</v>
      </c>
      <c r="K36" s="421"/>
      <c r="L36" s="421"/>
      <c r="M36" s="421">
        <v>13.8</v>
      </c>
      <c r="N36" s="421"/>
      <c r="O36" s="421">
        <v>4</v>
      </c>
      <c r="P36" s="811">
        <f t="shared" si="0"/>
        <v>39.799999999999997</v>
      </c>
      <c r="Q36" s="766">
        <f t="shared" si="1"/>
        <v>3.3166666666666664</v>
      </c>
      <c r="R36" s="816"/>
      <c r="S36" s="817"/>
      <c r="T36" s="820"/>
      <c r="U36" s="821"/>
      <c r="V36" s="819"/>
      <c r="W36" s="836"/>
    </row>
    <row r="37" spans="2:23" ht="16.5" thickBot="1">
      <c r="B37" s="764"/>
      <c r="C37" s="847" t="s">
        <v>222</v>
      </c>
      <c r="D37" s="190">
        <v>87.5</v>
      </c>
      <c r="E37" s="186"/>
      <c r="F37" s="421"/>
      <c r="G37" s="421"/>
      <c r="H37" s="421"/>
      <c r="I37" s="421"/>
      <c r="J37" s="815"/>
      <c r="K37" s="421"/>
      <c r="L37" s="421"/>
      <c r="M37" s="421"/>
      <c r="N37" s="421"/>
      <c r="O37" s="421"/>
      <c r="P37" s="811">
        <f t="shared" si="0"/>
        <v>87.5</v>
      </c>
      <c r="Q37" s="766">
        <f t="shared" si="1"/>
        <v>7.291666666666667</v>
      </c>
      <c r="R37" s="816"/>
      <c r="S37" s="817"/>
      <c r="T37" s="820"/>
      <c r="U37" s="821"/>
      <c r="V37" s="819"/>
      <c r="W37" s="836"/>
    </row>
    <row r="38" spans="2:23" ht="16.5" thickBot="1">
      <c r="B38" s="764"/>
      <c r="C38" s="853" t="s">
        <v>278</v>
      </c>
      <c r="D38" s="190"/>
      <c r="E38" s="186"/>
      <c r="F38" s="421"/>
      <c r="G38" s="421"/>
      <c r="H38" s="421"/>
      <c r="I38" s="421"/>
      <c r="J38" s="815"/>
      <c r="K38" s="421"/>
      <c r="L38" s="421"/>
      <c r="M38" s="421">
        <v>194.3</v>
      </c>
      <c r="N38" s="421"/>
      <c r="O38" s="421"/>
      <c r="P38" s="811">
        <f t="shared" si="0"/>
        <v>194.3</v>
      </c>
      <c r="Q38" s="766">
        <f t="shared" si="1"/>
        <v>16.191666666666666</v>
      </c>
      <c r="R38" s="816"/>
      <c r="S38" s="817"/>
      <c r="T38" s="820"/>
      <c r="U38" s="821"/>
      <c r="V38" s="819"/>
      <c r="W38" s="836"/>
    </row>
    <row r="39" spans="2:23" ht="16.5" thickBot="1">
      <c r="B39" s="764"/>
      <c r="C39" s="847" t="s">
        <v>232</v>
      </c>
      <c r="D39" s="190"/>
      <c r="E39" s="186"/>
      <c r="F39" s="421"/>
      <c r="G39" s="421"/>
      <c r="H39" s="421"/>
      <c r="I39" s="421">
        <v>41</v>
      </c>
      <c r="J39" s="815"/>
      <c r="K39" s="421"/>
      <c r="L39" s="421"/>
      <c r="M39" s="421"/>
      <c r="N39" s="421"/>
      <c r="O39" s="421"/>
      <c r="P39" s="811">
        <f t="shared" si="0"/>
        <v>41</v>
      </c>
      <c r="Q39" s="766">
        <f t="shared" si="1"/>
        <v>3.4166666666666665</v>
      </c>
      <c r="R39" s="816"/>
      <c r="S39" s="817"/>
      <c r="T39" s="820"/>
      <c r="U39" s="821"/>
      <c r="V39" s="819"/>
      <c r="W39" s="836"/>
    </row>
    <row r="40" spans="2:23" ht="35.25" customHeight="1" thickBot="1">
      <c r="B40" s="764"/>
      <c r="C40" s="852" t="s">
        <v>279</v>
      </c>
      <c r="D40" s="190"/>
      <c r="E40" s="186">
        <v>15</v>
      </c>
      <c r="F40" s="421"/>
      <c r="G40" s="421"/>
      <c r="H40" s="421">
        <v>15</v>
      </c>
      <c r="I40" s="421"/>
      <c r="J40" s="815"/>
      <c r="K40" s="421">
        <v>10</v>
      </c>
      <c r="L40" s="421"/>
      <c r="M40" s="421"/>
      <c r="N40" s="421">
        <v>15</v>
      </c>
      <c r="O40" s="421"/>
      <c r="P40" s="811">
        <f t="shared" si="0"/>
        <v>55</v>
      </c>
      <c r="Q40" s="766">
        <f t="shared" si="1"/>
        <v>4.583333333333333</v>
      </c>
      <c r="R40" s="816"/>
      <c r="S40" s="817"/>
      <c r="T40" s="820"/>
      <c r="U40" s="821"/>
      <c r="V40" s="819"/>
      <c r="W40" s="836"/>
    </row>
    <row r="41" spans="2:23" ht="16.5" thickBot="1">
      <c r="B41" s="764"/>
      <c r="C41" s="850" t="s">
        <v>280</v>
      </c>
      <c r="D41" s="190"/>
      <c r="E41" s="186">
        <v>6</v>
      </c>
      <c r="F41" s="421">
        <v>9.1999999999999993</v>
      </c>
      <c r="G41" s="421">
        <v>12.5</v>
      </c>
      <c r="H41" s="421">
        <v>9.6</v>
      </c>
      <c r="I41" s="421">
        <v>13.5</v>
      </c>
      <c r="J41" s="815">
        <v>8.4</v>
      </c>
      <c r="K41" s="421">
        <v>21</v>
      </c>
      <c r="L41" s="421"/>
      <c r="M41" s="421">
        <v>2.5</v>
      </c>
      <c r="N41" s="421"/>
      <c r="O41" s="421">
        <v>9.6</v>
      </c>
      <c r="P41" s="811">
        <f t="shared" si="0"/>
        <v>92.299999999999983</v>
      </c>
      <c r="Q41" s="766">
        <f t="shared" si="1"/>
        <v>7.6916666666666655</v>
      </c>
      <c r="R41" s="856"/>
      <c r="S41" s="857"/>
      <c r="T41" s="820"/>
      <c r="U41" s="821"/>
      <c r="V41" s="819"/>
      <c r="W41" s="836"/>
    </row>
    <row r="42" spans="2:23" ht="32.25" thickBot="1">
      <c r="B42" s="299">
        <v>8</v>
      </c>
      <c r="C42" s="772" t="s">
        <v>281</v>
      </c>
      <c r="D42" s="871">
        <f>SUM(D43:D52)</f>
        <v>148</v>
      </c>
      <c r="E42" s="871">
        <f t="shared" ref="E42:Q42" si="5">SUM(E43:E52)</f>
        <v>125</v>
      </c>
      <c r="F42" s="871">
        <f t="shared" si="5"/>
        <v>151.19999999999999</v>
      </c>
      <c r="G42" s="871">
        <f t="shared" si="5"/>
        <v>150</v>
      </c>
      <c r="H42" s="871">
        <f t="shared" si="5"/>
        <v>137</v>
      </c>
      <c r="I42" s="871">
        <f t="shared" si="5"/>
        <v>140</v>
      </c>
      <c r="J42" s="871">
        <f t="shared" si="5"/>
        <v>165</v>
      </c>
      <c r="K42" s="871">
        <f t="shared" si="5"/>
        <v>130</v>
      </c>
      <c r="L42" s="871">
        <f t="shared" si="5"/>
        <v>188.2</v>
      </c>
      <c r="M42" s="871">
        <f t="shared" si="5"/>
        <v>116.5</v>
      </c>
      <c r="N42" s="871">
        <f t="shared" si="5"/>
        <v>144</v>
      </c>
      <c r="O42" s="871">
        <f t="shared" si="5"/>
        <v>149</v>
      </c>
      <c r="P42" s="871">
        <f t="shared" si="5"/>
        <v>1743.9</v>
      </c>
      <c r="Q42" s="871">
        <f t="shared" si="5"/>
        <v>145.32499999999999</v>
      </c>
      <c r="R42" s="869">
        <v>185</v>
      </c>
      <c r="S42" s="870">
        <v>129.5</v>
      </c>
      <c r="T42" s="823"/>
      <c r="U42" s="823"/>
      <c r="V42" s="826">
        <f t="shared" si="2"/>
        <v>78.554054054054049</v>
      </c>
      <c r="W42" s="836" t="s">
        <v>350</v>
      </c>
    </row>
    <row r="43" spans="2:23" ht="16.5" thickBot="1">
      <c r="B43" s="767"/>
      <c r="C43" s="779" t="s">
        <v>282</v>
      </c>
      <c r="D43" s="188"/>
      <c r="E43" s="186">
        <v>100</v>
      </c>
      <c r="F43" s="421"/>
      <c r="G43" s="421"/>
      <c r="H43" s="421">
        <v>110</v>
      </c>
      <c r="I43" s="421"/>
      <c r="J43" s="815"/>
      <c r="K43" s="421">
        <v>100</v>
      </c>
      <c r="L43" s="421"/>
      <c r="M43" s="421"/>
      <c r="N43" s="421">
        <v>10</v>
      </c>
      <c r="O43" s="421"/>
      <c r="P43" s="811">
        <f t="shared" si="0"/>
        <v>320</v>
      </c>
      <c r="Q43" s="766">
        <f t="shared" si="1"/>
        <v>26.666666666666668</v>
      </c>
      <c r="R43" s="858"/>
      <c r="S43" s="859"/>
      <c r="T43" s="834"/>
      <c r="U43" s="834"/>
      <c r="V43" s="819"/>
      <c r="W43" s="836"/>
    </row>
    <row r="44" spans="2:23" ht="16.5" thickBot="1">
      <c r="B44" s="767"/>
      <c r="C44" s="780" t="s">
        <v>236</v>
      </c>
      <c r="D44" s="188">
        <v>123</v>
      </c>
      <c r="E44" s="186"/>
      <c r="F44" s="421">
        <v>15.2</v>
      </c>
      <c r="G44" s="421"/>
      <c r="H44" s="421"/>
      <c r="I44" s="421">
        <v>40</v>
      </c>
      <c r="J44" s="815">
        <v>140</v>
      </c>
      <c r="K44" s="421"/>
      <c r="L44" s="421">
        <v>15.2</v>
      </c>
      <c r="M44" s="421">
        <v>100</v>
      </c>
      <c r="N44" s="421">
        <v>14</v>
      </c>
      <c r="O44" s="421">
        <v>22</v>
      </c>
      <c r="P44" s="811">
        <f t="shared" si="0"/>
        <v>469.4</v>
      </c>
      <c r="Q44" s="766">
        <f t="shared" si="1"/>
        <v>39.116666666666667</v>
      </c>
      <c r="R44" s="816"/>
      <c r="S44" s="817"/>
      <c r="T44" s="834"/>
      <c r="U44" s="834"/>
      <c r="V44" s="819"/>
      <c r="W44" s="836"/>
    </row>
    <row r="45" spans="2:23" ht="16.5" thickBot="1">
      <c r="B45" s="767"/>
      <c r="C45" s="780" t="s">
        <v>283</v>
      </c>
      <c r="D45" s="188"/>
      <c r="E45" s="186"/>
      <c r="F45" s="421">
        <v>120</v>
      </c>
      <c r="G45" s="421"/>
      <c r="H45" s="421"/>
      <c r="I45" s="421"/>
      <c r="J45" s="815"/>
      <c r="K45" s="421"/>
      <c r="L45" s="421"/>
      <c r="M45" s="421"/>
      <c r="N45" s="421">
        <v>120</v>
      </c>
      <c r="O45" s="421"/>
      <c r="P45" s="811">
        <f t="shared" si="0"/>
        <v>240</v>
      </c>
      <c r="Q45" s="766">
        <f t="shared" si="1"/>
        <v>20</v>
      </c>
      <c r="R45" s="816"/>
      <c r="S45" s="817"/>
      <c r="T45" s="834"/>
      <c r="U45" s="834"/>
      <c r="V45" s="819"/>
      <c r="W45" s="836"/>
    </row>
    <row r="46" spans="2:23" ht="16.5" thickBot="1">
      <c r="B46" s="767"/>
      <c r="C46" s="780" t="s">
        <v>284</v>
      </c>
      <c r="D46" s="188"/>
      <c r="E46" s="186"/>
      <c r="F46" s="421"/>
      <c r="G46" s="421"/>
      <c r="H46" s="421"/>
      <c r="I46" s="421">
        <v>100</v>
      </c>
      <c r="J46" s="815"/>
      <c r="K46" s="421"/>
      <c r="L46" s="421"/>
      <c r="M46" s="421"/>
      <c r="N46" s="421"/>
      <c r="O46" s="421">
        <v>100</v>
      </c>
      <c r="P46" s="811">
        <f t="shared" si="0"/>
        <v>200</v>
      </c>
      <c r="Q46" s="766">
        <f t="shared" si="1"/>
        <v>16.666666666666668</v>
      </c>
      <c r="R46" s="816"/>
      <c r="S46" s="817"/>
      <c r="T46" s="834"/>
      <c r="U46" s="834"/>
      <c r="V46" s="819"/>
      <c r="W46" s="836"/>
    </row>
    <row r="47" spans="2:23" ht="16.5" thickBot="1">
      <c r="B47" s="767"/>
      <c r="C47" s="780" t="s">
        <v>234</v>
      </c>
      <c r="D47" s="188"/>
      <c r="E47" s="186"/>
      <c r="F47" s="421"/>
      <c r="G47" s="421">
        <v>150</v>
      </c>
      <c r="H47" s="421"/>
      <c r="I47" s="421"/>
      <c r="J47" s="815"/>
      <c r="K47" s="421">
        <v>30</v>
      </c>
      <c r="L47" s="421">
        <v>150</v>
      </c>
      <c r="M47" s="421"/>
      <c r="N47" s="421"/>
      <c r="O47" s="421"/>
      <c r="P47" s="811">
        <f t="shared" si="0"/>
        <v>330</v>
      </c>
      <c r="Q47" s="766">
        <f t="shared" si="1"/>
        <v>27.5</v>
      </c>
      <c r="R47" s="816"/>
      <c r="S47" s="817"/>
      <c r="T47" s="834"/>
      <c r="U47" s="834"/>
      <c r="V47" s="819"/>
      <c r="W47" s="836"/>
    </row>
    <row r="48" spans="2:23" ht="16.5" thickBot="1">
      <c r="B48" s="767"/>
      <c r="C48" s="780" t="s">
        <v>285</v>
      </c>
      <c r="D48" s="188">
        <v>7</v>
      </c>
      <c r="E48" s="186"/>
      <c r="F48" s="421"/>
      <c r="G48" s="421"/>
      <c r="H48" s="421">
        <v>7</v>
      </c>
      <c r="I48" s="421"/>
      <c r="J48" s="815"/>
      <c r="K48" s="421"/>
      <c r="L48" s="421">
        <v>7</v>
      </c>
      <c r="M48" s="421">
        <v>7</v>
      </c>
      <c r="N48" s="421"/>
      <c r="O48" s="421">
        <v>7</v>
      </c>
      <c r="P48" s="811">
        <f t="shared" si="0"/>
        <v>35</v>
      </c>
      <c r="Q48" s="766">
        <f t="shared" si="1"/>
        <v>2.9166666666666665</v>
      </c>
      <c r="R48" s="816"/>
      <c r="S48" s="817"/>
      <c r="T48" s="834"/>
      <c r="U48" s="834"/>
      <c r="V48" s="819"/>
      <c r="W48" s="836"/>
    </row>
    <row r="49" spans="2:23" ht="21.75" customHeight="1" thickBot="1">
      <c r="B49" s="767"/>
      <c r="C49" s="781" t="s">
        <v>331</v>
      </c>
      <c r="D49" s="188"/>
      <c r="E49" s="186"/>
      <c r="F49" s="421">
        <v>16</v>
      </c>
      <c r="G49" s="421"/>
      <c r="H49" s="421"/>
      <c r="I49" s="421"/>
      <c r="J49" s="815"/>
      <c r="K49" s="421"/>
      <c r="L49" s="421">
        <v>16</v>
      </c>
      <c r="M49" s="421"/>
      <c r="N49" s="421"/>
      <c r="O49" s="421"/>
      <c r="P49" s="811">
        <f t="shared" ref="P49" si="6">SUM(D49:O49)</f>
        <v>32</v>
      </c>
      <c r="Q49" s="766">
        <f t="shared" ref="Q49" si="7">P49/12</f>
        <v>2.6666666666666665</v>
      </c>
      <c r="R49" s="816"/>
      <c r="S49" s="817"/>
      <c r="T49" s="834"/>
      <c r="U49" s="834"/>
      <c r="V49" s="819"/>
      <c r="W49" s="836"/>
    </row>
    <row r="50" spans="2:23" ht="16.5" thickBot="1">
      <c r="B50" s="767"/>
      <c r="C50" s="781" t="s">
        <v>326</v>
      </c>
      <c r="D50" s="188"/>
      <c r="E50" s="186">
        <v>25</v>
      </c>
      <c r="F50" s="421"/>
      <c r="G50" s="421"/>
      <c r="H50" s="421"/>
      <c r="I50" s="421"/>
      <c r="J50" s="815"/>
      <c r="K50" s="421"/>
      <c r="L50" s="421"/>
      <c r="M50" s="421"/>
      <c r="N50" s="421"/>
      <c r="O50" s="421"/>
      <c r="P50" s="811">
        <f t="shared" ref="P50:P51" si="8">SUM(D50:O50)</f>
        <v>25</v>
      </c>
      <c r="Q50" s="766">
        <f t="shared" ref="Q50:Q51" si="9">P50/12</f>
        <v>2.0833333333333335</v>
      </c>
      <c r="R50" s="816"/>
      <c r="S50" s="817"/>
      <c r="T50" s="834"/>
      <c r="U50" s="834"/>
      <c r="V50" s="819"/>
      <c r="W50" s="836"/>
    </row>
    <row r="51" spans="2:23" ht="16.5" thickBot="1">
      <c r="B51" s="767"/>
      <c r="C51" s="781" t="s">
        <v>330</v>
      </c>
      <c r="D51" s="188">
        <v>18</v>
      </c>
      <c r="E51" s="186"/>
      <c r="F51" s="421"/>
      <c r="G51" s="421"/>
      <c r="H51" s="421"/>
      <c r="I51" s="421"/>
      <c r="J51" s="815"/>
      <c r="K51" s="421"/>
      <c r="L51" s="421"/>
      <c r="M51" s="421"/>
      <c r="N51" s="421"/>
      <c r="O51" s="421"/>
      <c r="P51" s="811">
        <f t="shared" si="8"/>
        <v>18</v>
      </c>
      <c r="Q51" s="766">
        <f t="shared" si="9"/>
        <v>1.5</v>
      </c>
      <c r="R51" s="816"/>
      <c r="S51" s="817"/>
      <c r="T51" s="834"/>
      <c r="U51" s="834"/>
      <c r="V51" s="819"/>
      <c r="W51" s="836"/>
    </row>
    <row r="52" spans="2:23" ht="16.5" thickBot="1">
      <c r="B52" s="767"/>
      <c r="C52" s="781" t="s">
        <v>286</v>
      </c>
      <c r="D52" s="188"/>
      <c r="E52" s="186"/>
      <c r="F52" s="421"/>
      <c r="G52" s="421"/>
      <c r="H52" s="421">
        <v>20</v>
      </c>
      <c r="I52" s="421"/>
      <c r="J52" s="815">
        <v>25</v>
      </c>
      <c r="K52" s="421"/>
      <c r="L52" s="421"/>
      <c r="M52" s="421">
        <v>9.5</v>
      </c>
      <c r="N52" s="421"/>
      <c r="O52" s="421">
        <v>20</v>
      </c>
      <c r="P52" s="811">
        <f t="shared" si="0"/>
        <v>74.5</v>
      </c>
      <c r="Q52" s="766">
        <f t="shared" si="1"/>
        <v>6.208333333333333</v>
      </c>
      <c r="R52" s="856"/>
      <c r="S52" s="857"/>
      <c r="T52" s="834"/>
      <c r="U52" s="834"/>
      <c r="V52" s="819"/>
      <c r="W52" s="836"/>
    </row>
    <row r="53" spans="2:23" ht="32.25" thickBot="1">
      <c r="B53" s="299">
        <v>9</v>
      </c>
      <c r="C53" s="765" t="s">
        <v>287</v>
      </c>
      <c r="D53" s="871">
        <f>SUM(D54:D59)</f>
        <v>0</v>
      </c>
      <c r="E53" s="871">
        <f t="shared" ref="E53:Q53" si="10">SUM(E54:E59)</f>
        <v>0</v>
      </c>
      <c r="F53" s="871">
        <f t="shared" si="10"/>
        <v>0</v>
      </c>
      <c r="G53" s="871">
        <f t="shared" si="10"/>
        <v>19</v>
      </c>
      <c r="H53" s="871">
        <f t="shared" si="10"/>
        <v>0</v>
      </c>
      <c r="I53" s="871">
        <f t="shared" si="10"/>
        <v>0</v>
      </c>
      <c r="J53" s="871">
        <f t="shared" si="10"/>
        <v>0</v>
      </c>
      <c r="K53" s="871">
        <f t="shared" si="10"/>
        <v>0</v>
      </c>
      <c r="L53" s="871">
        <f t="shared" si="10"/>
        <v>0</v>
      </c>
      <c r="M53" s="871">
        <f t="shared" si="10"/>
        <v>20</v>
      </c>
      <c r="N53" s="871">
        <f t="shared" si="10"/>
        <v>0</v>
      </c>
      <c r="O53" s="871">
        <f t="shared" si="10"/>
        <v>0</v>
      </c>
      <c r="P53" s="871">
        <f t="shared" si="10"/>
        <v>39</v>
      </c>
      <c r="Q53" s="871">
        <f t="shared" si="10"/>
        <v>3.25</v>
      </c>
      <c r="R53" s="869">
        <v>20</v>
      </c>
      <c r="S53" s="870">
        <v>14</v>
      </c>
      <c r="T53" s="823"/>
      <c r="U53" s="823"/>
      <c r="V53" s="826">
        <f t="shared" si="2"/>
        <v>16.25</v>
      </c>
      <c r="W53" s="836" t="s">
        <v>335</v>
      </c>
    </row>
    <row r="54" spans="2:23" ht="16.5" thickBot="1">
      <c r="B54" s="767"/>
      <c r="C54" s="779" t="s">
        <v>288</v>
      </c>
      <c r="D54" s="188"/>
      <c r="E54" s="186"/>
      <c r="F54" s="421"/>
      <c r="G54" s="421"/>
      <c r="H54" s="421"/>
      <c r="I54" s="421"/>
      <c r="J54" s="815"/>
      <c r="K54" s="421"/>
      <c r="L54" s="421"/>
      <c r="M54" s="421"/>
      <c r="N54" s="421"/>
      <c r="O54" s="421"/>
      <c r="P54" s="811">
        <f t="shared" si="0"/>
        <v>0</v>
      </c>
      <c r="Q54" s="766">
        <f t="shared" si="1"/>
        <v>0</v>
      </c>
      <c r="R54" s="858"/>
      <c r="S54" s="859"/>
      <c r="T54" s="834"/>
      <c r="U54" s="834"/>
      <c r="V54" s="819"/>
      <c r="W54" s="836"/>
    </row>
    <row r="55" spans="2:23" ht="16.5" thickBot="1">
      <c r="B55" s="767"/>
      <c r="C55" s="780" t="s">
        <v>289</v>
      </c>
      <c r="D55" s="188"/>
      <c r="E55" s="186"/>
      <c r="F55" s="421"/>
      <c r="G55" s="421"/>
      <c r="H55" s="421"/>
      <c r="I55" s="421"/>
      <c r="J55" s="815"/>
      <c r="K55" s="421"/>
      <c r="L55" s="421"/>
      <c r="M55" s="421"/>
      <c r="N55" s="421"/>
      <c r="O55" s="421"/>
      <c r="P55" s="811">
        <f t="shared" si="0"/>
        <v>0</v>
      </c>
      <c r="Q55" s="766">
        <f t="shared" si="1"/>
        <v>0</v>
      </c>
      <c r="R55" s="816"/>
      <c r="S55" s="817"/>
      <c r="T55" s="834"/>
      <c r="U55" s="834"/>
      <c r="V55" s="819"/>
      <c r="W55" s="836"/>
    </row>
    <row r="56" spans="2:23" ht="16.5" thickBot="1">
      <c r="B56" s="767"/>
      <c r="C56" s="780" t="s">
        <v>290</v>
      </c>
      <c r="D56" s="188"/>
      <c r="E56" s="186"/>
      <c r="F56" s="421"/>
      <c r="G56" s="421">
        <v>19</v>
      </c>
      <c r="H56" s="421"/>
      <c r="I56" s="421"/>
      <c r="J56" s="815"/>
      <c r="K56" s="421"/>
      <c r="L56" s="421"/>
      <c r="M56" s="421"/>
      <c r="N56" s="421"/>
      <c r="O56" s="421"/>
      <c r="P56" s="811">
        <f t="shared" si="0"/>
        <v>19</v>
      </c>
      <c r="Q56" s="766">
        <f t="shared" si="1"/>
        <v>1.5833333333333333</v>
      </c>
      <c r="R56" s="816"/>
      <c r="S56" s="817"/>
      <c r="T56" s="834"/>
      <c r="U56" s="834"/>
      <c r="V56" s="819"/>
      <c r="W56" s="836"/>
    </row>
    <row r="57" spans="2:23" ht="17.25" customHeight="1" thickBot="1">
      <c r="B57" s="767"/>
      <c r="C57" s="780" t="s">
        <v>291</v>
      </c>
      <c r="D57" s="188"/>
      <c r="E57" s="186"/>
      <c r="F57" s="421"/>
      <c r="G57" s="421"/>
      <c r="H57" s="421"/>
      <c r="I57" s="421"/>
      <c r="J57" s="815"/>
      <c r="K57" s="421"/>
      <c r="L57" s="421"/>
      <c r="M57" s="421"/>
      <c r="N57" s="421"/>
      <c r="O57" s="421"/>
      <c r="P57" s="811">
        <f t="shared" si="0"/>
        <v>0</v>
      </c>
      <c r="Q57" s="766">
        <f t="shared" si="1"/>
        <v>0</v>
      </c>
      <c r="R57" s="816"/>
      <c r="S57" s="817"/>
      <c r="T57" s="834"/>
      <c r="U57" s="834"/>
      <c r="V57" s="819"/>
      <c r="W57" s="836"/>
    </row>
    <row r="58" spans="2:23" ht="16.5" thickBot="1">
      <c r="B58" s="767"/>
      <c r="C58" s="780" t="s">
        <v>292</v>
      </c>
      <c r="D58" s="188"/>
      <c r="E58" s="186"/>
      <c r="F58" s="421"/>
      <c r="G58" s="421"/>
      <c r="H58" s="421"/>
      <c r="I58" s="421"/>
      <c r="J58" s="815"/>
      <c r="K58" s="421"/>
      <c r="L58" s="421"/>
      <c r="M58" s="421">
        <v>20</v>
      </c>
      <c r="N58" s="421"/>
      <c r="O58" s="421"/>
      <c r="P58" s="811">
        <f t="shared" si="0"/>
        <v>20</v>
      </c>
      <c r="Q58" s="766">
        <f t="shared" si="1"/>
        <v>1.6666666666666667</v>
      </c>
      <c r="R58" s="816"/>
      <c r="S58" s="817"/>
      <c r="T58" s="834"/>
      <c r="U58" s="834"/>
      <c r="V58" s="819"/>
      <c r="W58" s="836"/>
    </row>
    <row r="59" spans="2:23" ht="16.5" thickBot="1">
      <c r="B59" s="767"/>
      <c r="C59" s="781" t="s">
        <v>234</v>
      </c>
      <c r="D59" s="188"/>
      <c r="E59" s="186"/>
      <c r="F59" s="421"/>
      <c r="G59" s="421"/>
      <c r="H59" s="421"/>
      <c r="I59" s="421"/>
      <c r="J59" s="815"/>
      <c r="K59" s="421"/>
      <c r="L59" s="421"/>
      <c r="M59" s="421"/>
      <c r="N59" s="421"/>
      <c r="O59" s="421"/>
      <c r="P59" s="811">
        <f t="shared" si="0"/>
        <v>0</v>
      </c>
      <c r="Q59" s="766">
        <f t="shared" si="1"/>
        <v>0</v>
      </c>
      <c r="R59" s="816"/>
      <c r="S59" s="817"/>
      <c r="T59" s="834"/>
      <c r="U59" s="834"/>
      <c r="V59" s="819"/>
      <c r="W59" s="836"/>
    </row>
    <row r="60" spans="2:23" ht="22.5" customHeight="1" thickBot="1">
      <c r="B60" s="299">
        <v>10</v>
      </c>
      <c r="C60" s="765" t="s">
        <v>328</v>
      </c>
      <c r="D60" s="188"/>
      <c r="E60" s="186">
        <v>200</v>
      </c>
      <c r="F60" s="421"/>
      <c r="G60" s="421">
        <v>400</v>
      </c>
      <c r="H60" s="421"/>
      <c r="I60" s="421">
        <v>200</v>
      </c>
      <c r="J60" s="815"/>
      <c r="K60" s="421"/>
      <c r="L60" s="421"/>
      <c r="M60" s="421"/>
      <c r="N60" s="421"/>
      <c r="O60" s="421">
        <v>200</v>
      </c>
      <c r="P60" s="811">
        <f t="shared" si="0"/>
        <v>1000</v>
      </c>
      <c r="Q60" s="766">
        <f t="shared" si="1"/>
        <v>83.333333333333329</v>
      </c>
      <c r="R60" s="856">
        <v>200</v>
      </c>
      <c r="S60" s="857">
        <v>140</v>
      </c>
      <c r="T60" s="818"/>
      <c r="U60" s="386"/>
      <c r="V60" s="819">
        <f t="shared" si="2"/>
        <v>41.666666666666657</v>
      </c>
      <c r="W60" s="836"/>
    </row>
    <row r="61" spans="2:23" ht="23.25" customHeight="1" thickBot="1">
      <c r="B61" s="777">
        <v>11</v>
      </c>
      <c r="C61" s="782" t="s">
        <v>293</v>
      </c>
      <c r="D61" s="193"/>
      <c r="E61" s="854">
        <v>70</v>
      </c>
      <c r="F61" s="822">
        <v>46</v>
      </c>
      <c r="G61" s="822">
        <v>41.3</v>
      </c>
      <c r="H61" s="822">
        <v>94.8</v>
      </c>
      <c r="I61" s="822"/>
      <c r="J61" s="823"/>
      <c r="K61" s="822">
        <v>129.5</v>
      </c>
      <c r="L61" s="822"/>
      <c r="M61" s="822"/>
      <c r="N61" s="822">
        <v>41.3</v>
      </c>
      <c r="O61" s="822">
        <v>99.6</v>
      </c>
      <c r="P61" s="811">
        <f t="shared" si="0"/>
        <v>522.5</v>
      </c>
      <c r="Q61" s="773">
        <f t="shared" si="1"/>
        <v>43.541666666666664</v>
      </c>
      <c r="R61" s="860">
        <v>78</v>
      </c>
      <c r="S61" s="861">
        <v>54.6</v>
      </c>
      <c r="T61" s="832"/>
      <c r="U61" s="835"/>
      <c r="V61" s="826">
        <f t="shared" si="2"/>
        <v>55.822649572649567</v>
      </c>
      <c r="W61" s="837"/>
    </row>
    <row r="62" spans="2:23" ht="16.5" thickBot="1">
      <c r="B62" s="317">
        <v>12</v>
      </c>
      <c r="C62" s="769" t="s">
        <v>294</v>
      </c>
      <c r="D62" s="871">
        <f>SUM(D63:D64)</f>
        <v>0</v>
      </c>
      <c r="E62" s="871">
        <f t="shared" ref="E62:Q62" si="11">SUM(E63:E64)</f>
        <v>0</v>
      </c>
      <c r="F62" s="871">
        <f t="shared" si="11"/>
        <v>0</v>
      </c>
      <c r="G62" s="871">
        <f t="shared" si="11"/>
        <v>0</v>
      </c>
      <c r="H62" s="871">
        <f t="shared" si="11"/>
        <v>0</v>
      </c>
      <c r="I62" s="871">
        <f t="shared" si="11"/>
        <v>102</v>
      </c>
      <c r="J62" s="871">
        <f t="shared" si="11"/>
        <v>0</v>
      </c>
      <c r="K62" s="871">
        <f t="shared" si="11"/>
        <v>0</v>
      </c>
      <c r="L62" s="871">
        <f t="shared" si="11"/>
        <v>0</v>
      </c>
      <c r="M62" s="871">
        <f t="shared" si="11"/>
        <v>0</v>
      </c>
      <c r="N62" s="871">
        <f t="shared" si="11"/>
        <v>75.3</v>
      </c>
      <c r="O62" s="871">
        <f t="shared" si="11"/>
        <v>0</v>
      </c>
      <c r="P62" s="871">
        <f t="shared" si="11"/>
        <v>177.3</v>
      </c>
      <c r="Q62" s="871">
        <f t="shared" si="11"/>
        <v>14.774999999999999</v>
      </c>
      <c r="R62" s="858">
        <v>40</v>
      </c>
      <c r="S62" s="859">
        <v>28</v>
      </c>
      <c r="T62" s="818"/>
      <c r="U62" s="421"/>
      <c r="V62" s="819">
        <f t="shared" si="2"/>
        <v>36.937499999999993</v>
      </c>
      <c r="W62" s="836"/>
    </row>
    <row r="63" spans="2:23" ht="16.5" thickBot="1">
      <c r="B63" s="764"/>
      <c r="C63" s="783" t="s">
        <v>295</v>
      </c>
      <c r="D63" s="188"/>
      <c r="E63" s="186"/>
      <c r="F63" s="421"/>
      <c r="G63" s="421"/>
      <c r="H63" s="421"/>
      <c r="I63" s="421">
        <v>102</v>
      </c>
      <c r="J63" s="815"/>
      <c r="K63" s="421"/>
      <c r="L63" s="421"/>
      <c r="M63" s="421"/>
      <c r="N63" s="421"/>
      <c r="O63" s="421"/>
      <c r="P63" s="811">
        <f t="shared" si="0"/>
        <v>102</v>
      </c>
      <c r="Q63" s="766">
        <f t="shared" si="1"/>
        <v>8.5</v>
      </c>
      <c r="R63" s="816"/>
      <c r="S63" s="817"/>
      <c r="T63" s="820"/>
      <c r="U63" s="239"/>
      <c r="V63" s="819"/>
      <c r="W63" s="836"/>
    </row>
    <row r="64" spans="2:23" ht="16.5" thickBot="1">
      <c r="B64" s="764"/>
      <c r="C64" s="784" t="s">
        <v>296</v>
      </c>
      <c r="D64" s="188"/>
      <c r="E64" s="186"/>
      <c r="F64" s="421"/>
      <c r="G64" s="421"/>
      <c r="H64" s="421"/>
      <c r="I64" s="421"/>
      <c r="J64" s="815"/>
      <c r="K64" s="421"/>
      <c r="L64" s="421"/>
      <c r="M64" s="421"/>
      <c r="N64" s="421">
        <v>75.3</v>
      </c>
      <c r="O64" s="421"/>
      <c r="P64" s="811">
        <f t="shared" si="0"/>
        <v>75.3</v>
      </c>
      <c r="Q64" s="766">
        <f t="shared" si="1"/>
        <v>6.2749999999999995</v>
      </c>
      <c r="R64" s="856"/>
      <c r="S64" s="857"/>
      <c r="T64" s="820"/>
      <c r="U64" s="239"/>
      <c r="V64" s="874"/>
      <c r="W64" s="836"/>
    </row>
    <row r="65" spans="2:23" ht="16.5" thickBot="1">
      <c r="B65" s="771">
        <v>13</v>
      </c>
      <c r="C65" s="772" t="s">
        <v>297</v>
      </c>
      <c r="D65" s="193">
        <v>44.8</v>
      </c>
      <c r="E65" s="854"/>
      <c r="F65" s="822">
        <v>145.4</v>
      </c>
      <c r="G65" s="822"/>
      <c r="H65" s="822"/>
      <c r="I65" s="822"/>
      <c r="J65" s="823">
        <v>98</v>
      </c>
      <c r="K65" s="822">
        <v>20.8</v>
      </c>
      <c r="L65" s="822"/>
      <c r="M65" s="822">
        <v>74</v>
      </c>
      <c r="N65" s="822"/>
      <c r="O65" s="822"/>
      <c r="P65" s="811">
        <f t="shared" si="0"/>
        <v>383</v>
      </c>
      <c r="Q65" s="773">
        <f t="shared" si="1"/>
        <v>31.916666666666668</v>
      </c>
      <c r="R65" s="860">
        <v>53</v>
      </c>
      <c r="S65" s="861">
        <v>37.1</v>
      </c>
      <c r="T65" s="824"/>
      <c r="U65" s="825"/>
      <c r="V65" s="826">
        <f t="shared" si="2"/>
        <v>60.220125786163528</v>
      </c>
      <c r="W65" s="837"/>
    </row>
    <row r="66" spans="2:23" ht="16.5" thickBot="1">
      <c r="B66" s="764">
        <v>14</v>
      </c>
      <c r="C66" s="768" t="s">
        <v>298</v>
      </c>
      <c r="D66" s="871">
        <v>120</v>
      </c>
      <c r="E66" s="186"/>
      <c r="F66" s="871">
        <f t="shared" ref="F66" si="12">SUM(F67:F68)</f>
        <v>40</v>
      </c>
      <c r="G66" s="421">
        <v>77.400000000000006</v>
      </c>
      <c r="H66" s="421"/>
      <c r="I66" s="421">
        <v>68.5</v>
      </c>
      <c r="J66" s="815">
        <v>65</v>
      </c>
      <c r="K66" s="421"/>
      <c r="L66" s="421">
        <v>139.19999999999999</v>
      </c>
      <c r="M66" s="871">
        <f t="shared" ref="M66" si="13">SUM(M67:M68)</f>
        <v>20</v>
      </c>
      <c r="N66" s="421">
        <v>63.6</v>
      </c>
      <c r="O66" s="421"/>
      <c r="P66" s="811">
        <f t="shared" si="0"/>
        <v>593.69999999999993</v>
      </c>
      <c r="Q66" s="766">
        <f t="shared" si="1"/>
        <v>49.474999999999994</v>
      </c>
      <c r="R66" s="860">
        <v>77</v>
      </c>
      <c r="S66" s="864">
        <v>53.9</v>
      </c>
      <c r="T66" s="952"/>
      <c r="U66" s="953"/>
      <c r="V66" s="819">
        <f t="shared" si="2"/>
        <v>64.253246753246742</v>
      </c>
      <c r="W66" s="836"/>
    </row>
    <row r="67" spans="2:23" ht="16.5" thickBot="1">
      <c r="B67" s="764"/>
      <c r="C67" s="852" t="s">
        <v>299</v>
      </c>
      <c r="D67" s="188"/>
      <c r="E67" s="186"/>
      <c r="F67" s="421"/>
      <c r="G67" s="421"/>
      <c r="H67" s="421"/>
      <c r="I67" s="421"/>
      <c r="J67" s="815"/>
      <c r="K67" s="421"/>
      <c r="L67" s="421"/>
      <c r="M67" s="421">
        <v>20</v>
      </c>
      <c r="N67" s="421"/>
      <c r="O67" s="421"/>
      <c r="P67" s="811">
        <f t="shared" si="0"/>
        <v>20</v>
      </c>
      <c r="Q67" s="766">
        <f t="shared" si="1"/>
        <v>1.6666666666666667</v>
      </c>
      <c r="R67" s="858"/>
      <c r="S67" s="950"/>
      <c r="T67" s="821"/>
      <c r="U67" s="239"/>
      <c r="V67" s="819"/>
      <c r="W67" s="836"/>
    </row>
    <row r="68" spans="2:23" ht="19.5" customHeight="1" thickBot="1">
      <c r="B68" s="764"/>
      <c r="C68" s="785" t="s">
        <v>300</v>
      </c>
      <c r="D68" s="188"/>
      <c r="E68" s="186"/>
      <c r="F68" s="421">
        <v>40</v>
      </c>
      <c r="G68" s="421"/>
      <c r="H68" s="421"/>
      <c r="I68" s="421"/>
      <c r="J68" s="815"/>
      <c r="K68" s="421"/>
      <c r="L68" s="421"/>
      <c r="M68" s="421"/>
      <c r="N68" s="421"/>
      <c r="O68" s="421"/>
      <c r="P68" s="811">
        <f t="shared" si="0"/>
        <v>40</v>
      </c>
      <c r="Q68" s="766">
        <f t="shared" si="1"/>
        <v>3.3333333333333335</v>
      </c>
      <c r="R68" s="875"/>
      <c r="S68" s="951"/>
      <c r="T68" s="876"/>
      <c r="U68" s="954"/>
      <c r="V68" s="819"/>
      <c r="W68" s="836"/>
    </row>
    <row r="69" spans="2:23" ht="16.5" thickBot="1">
      <c r="B69" s="771">
        <v>15</v>
      </c>
      <c r="C69" s="772" t="s">
        <v>223</v>
      </c>
      <c r="D69" s="193">
        <v>175</v>
      </c>
      <c r="E69" s="854">
        <v>186</v>
      </c>
      <c r="F69" s="822">
        <v>140</v>
      </c>
      <c r="G69" s="822">
        <v>130</v>
      </c>
      <c r="H69" s="822">
        <v>200</v>
      </c>
      <c r="I69" s="822">
        <v>264</v>
      </c>
      <c r="J69" s="823">
        <v>130</v>
      </c>
      <c r="K69" s="822">
        <v>115</v>
      </c>
      <c r="L69" s="822"/>
      <c r="M69" s="822">
        <v>436.2</v>
      </c>
      <c r="N69" s="822">
        <v>130</v>
      </c>
      <c r="O69" s="822">
        <v>136</v>
      </c>
      <c r="P69" s="811">
        <f t="shared" si="0"/>
        <v>2042.2</v>
      </c>
      <c r="Q69" s="773">
        <f t="shared" si="1"/>
        <v>170.18333333333334</v>
      </c>
      <c r="R69" s="860">
        <v>350</v>
      </c>
      <c r="S69" s="861">
        <v>245</v>
      </c>
      <c r="T69" s="823"/>
      <c r="U69" s="822"/>
      <c r="V69" s="826">
        <f t="shared" si="2"/>
        <v>48.62380952380952</v>
      </c>
      <c r="W69" s="837" t="s">
        <v>333</v>
      </c>
    </row>
    <row r="70" spans="2:23" ht="21" customHeight="1" thickBot="1">
      <c r="B70" s="767"/>
      <c r="C70" s="774" t="s">
        <v>301</v>
      </c>
      <c r="D70" s="188"/>
      <c r="E70" s="186"/>
      <c r="F70" s="421"/>
      <c r="G70" s="421">
        <v>50</v>
      </c>
      <c r="H70" s="421"/>
      <c r="I70" s="421"/>
      <c r="J70" s="815"/>
      <c r="K70" s="421"/>
      <c r="L70" s="421"/>
      <c r="M70" s="421">
        <v>50</v>
      </c>
      <c r="N70" s="421"/>
      <c r="O70" s="421">
        <f>'[1]12-й день'!N66</f>
        <v>0</v>
      </c>
      <c r="P70" s="811">
        <f t="shared" si="0"/>
        <v>100</v>
      </c>
      <c r="Q70" s="766">
        <f t="shared" si="1"/>
        <v>8.3333333333333339</v>
      </c>
      <c r="R70" s="877"/>
      <c r="S70" s="878"/>
      <c r="T70" s="834"/>
      <c r="U70" s="239"/>
      <c r="V70" s="819"/>
      <c r="W70" s="836"/>
    </row>
    <row r="71" spans="2:23" ht="33.75" customHeight="1" thickBot="1">
      <c r="B71" s="299">
        <v>16</v>
      </c>
      <c r="C71" s="769" t="s">
        <v>302</v>
      </c>
      <c r="D71" s="188">
        <v>200</v>
      </c>
      <c r="E71" s="186"/>
      <c r="F71" s="421">
        <v>200</v>
      </c>
      <c r="G71" s="421"/>
      <c r="H71" s="421">
        <v>200</v>
      </c>
      <c r="I71" s="421"/>
      <c r="J71" s="815">
        <v>200</v>
      </c>
      <c r="K71" s="421"/>
      <c r="L71" s="421">
        <v>200</v>
      </c>
      <c r="M71" s="421"/>
      <c r="N71" s="421">
        <v>200</v>
      </c>
      <c r="O71" s="421"/>
      <c r="P71" s="811">
        <f t="shared" si="0"/>
        <v>1200</v>
      </c>
      <c r="Q71" s="766">
        <f t="shared" si="1"/>
        <v>100</v>
      </c>
      <c r="R71" s="860">
        <v>180</v>
      </c>
      <c r="S71" s="861">
        <v>126</v>
      </c>
      <c r="T71" s="815"/>
      <c r="U71" s="818"/>
      <c r="V71" s="819">
        <f t="shared" si="2"/>
        <v>55.555555555555557</v>
      </c>
      <c r="W71" s="836"/>
    </row>
    <row r="72" spans="2:23" ht="16.5" thickBot="1">
      <c r="B72" s="299">
        <v>17</v>
      </c>
      <c r="C72" s="765" t="s">
        <v>228</v>
      </c>
      <c r="D72" s="188"/>
      <c r="E72" s="186">
        <v>6.8</v>
      </c>
      <c r="F72" s="421"/>
      <c r="G72" s="421">
        <v>120</v>
      </c>
      <c r="H72" s="421"/>
      <c r="I72" s="421">
        <v>13.6</v>
      </c>
      <c r="J72" s="815"/>
      <c r="K72" s="421"/>
      <c r="L72" s="421">
        <v>155.80000000000001</v>
      </c>
      <c r="M72" s="421"/>
      <c r="N72" s="421"/>
      <c r="O72" s="421">
        <v>108</v>
      </c>
      <c r="P72" s="811">
        <f t="shared" ref="P72:P92" si="14">SUM(D72:O72)</f>
        <v>404.20000000000005</v>
      </c>
      <c r="Q72" s="766">
        <f t="shared" ref="Q72:Q92" si="15">P72/12</f>
        <v>33.683333333333337</v>
      </c>
      <c r="R72" s="862">
        <v>60</v>
      </c>
      <c r="S72" s="863">
        <v>42</v>
      </c>
      <c r="T72" s="818"/>
      <c r="U72" s="386"/>
      <c r="V72" s="819">
        <f t="shared" ref="V72:V92" si="16">Q72*100/R72</f>
        <v>56.1388888888889</v>
      </c>
      <c r="W72" s="836"/>
    </row>
    <row r="73" spans="2:23" ht="16.5" thickBot="1">
      <c r="B73" s="126">
        <v>18</v>
      </c>
      <c r="C73" s="775" t="s">
        <v>218</v>
      </c>
      <c r="D73" s="188">
        <v>20</v>
      </c>
      <c r="E73" s="186"/>
      <c r="F73" s="421">
        <v>20</v>
      </c>
      <c r="G73" s="421">
        <v>7.2</v>
      </c>
      <c r="H73" s="421"/>
      <c r="I73" s="421"/>
      <c r="J73" s="815">
        <v>20</v>
      </c>
      <c r="K73" s="879">
        <v>23</v>
      </c>
      <c r="L73" s="421"/>
      <c r="M73" s="421"/>
      <c r="N73" s="421">
        <v>8.4</v>
      </c>
      <c r="O73" s="421"/>
      <c r="P73" s="811">
        <f t="shared" si="14"/>
        <v>98.600000000000009</v>
      </c>
      <c r="Q73" s="766">
        <f t="shared" si="15"/>
        <v>8.2166666666666668</v>
      </c>
      <c r="R73" s="860">
        <v>15</v>
      </c>
      <c r="S73" s="861">
        <v>10.5</v>
      </c>
      <c r="T73" s="829"/>
      <c r="U73" s="830"/>
      <c r="V73" s="831">
        <f t="shared" si="16"/>
        <v>54.777777777777779</v>
      </c>
      <c r="W73" s="839"/>
    </row>
    <row r="74" spans="2:23" ht="16.5" thickBot="1">
      <c r="B74" s="299">
        <v>19</v>
      </c>
      <c r="C74" s="765" t="s">
        <v>231</v>
      </c>
      <c r="D74" s="188"/>
      <c r="E74" s="186"/>
      <c r="F74" s="421">
        <v>23.1</v>
      </c>
      <c r="G74" s="421">
        <v>25</v>
      </c>
      <c r="H74" s="421">
        <v>10</v>
      </c>
      <c r="I74" s="421">
        <v>23.5</v>
      </c>
      <c r="J74" s="815"/>
      <c r="K74" s="421">
        <v>10</v>
      </c>
      <c r="L74" s="421"/>
      <c r="M74" s="421">
        <v>60</v>
      </c>
      <c r="N74" s="421">
        <v>21.5</v>
      </c>
      <c r="O74" s="421">
        <v>8</v>
      </c>
      <c r="P74" s="811">
        <f t="shared" si="14"/>
        <v>181.1</v>
      </c>
      <c r="Q74" s="766">
        <f t="shared" si="15"/>
        <v>15.091666666666667</v>
      </c>
      <c r="R74" s="862">
        <v>10</v>
      </c>
      <c r="S74" s="863">
        <v>7</v>
      </c>
      <c r="T74" s="818"/>
      <c r="U74" s="386"/>
      <c r="V74" s="819">
        <f t="shared" si="16"/>
        <v>150.91666666666669</v>
      </c>
      <c r="W74" s="836"/>
    </row>
    <row r="75" spans="2:23" ht="20.25" customHeight="1" thickBot="1">
      <c r="B75" s="299">
        <v>20</v>
      </c>
      <c r="C75" s="765" t="s">
        <v>219</v>
      </c>
      <c r="D75" s="188">
        <v>39.9</v>
      </c>
      <c r="E75" s="186">
        <v>13.3</v>
      </c>
      <c r="F75" s="421">
        <v>10.8</v>
      </c>
      <c r="G75" s="421">
        <v>24.9</v>
      </c>
      <c r="H75" s="421">
        <v>22.37</v>
      </c>
      <c r="I75" s="421">
        <v>16.600000000000001</v>
      </c>
      <c r="J75" s="815">
        <v>37.799999999999997</v>
      </c>
      <c r="K75" s="421">
        <v>6.3</v>
      </c>
      <c r="L75" s="421">
        <v>24.1</v>
      </c>
      <c r="M75" s="421">
        <v>29.5</v>
      </c>
      <c r="N75" s="421">
        <v>19.8</v>
      </c>
      <c r="O75" s="421">
        <v>22.1</v>
      </c>
      <c r="P75" s="811">
        <f t="shared" si="14"/>
        <v>267.47000000000003</v>
      </c>
      <c r="Q75" s="766">
        <f t="shared" si="15"/>
        <v>22.28916666666667</v>
      </c>
      <c r="R75" s="860">
        <v>35</v>
      </c>
      <c r="S75" s="861">
        <v>24.5</v>
      </c>
      <c r="T75" s="818"/>
      <c r="U75" s="386"/>
      <c r="V75" s="819">
        <f t="shared" si="16"/>
        <v>63.683333333333344</v>
      </c>
      <c r="W75" s="836"/>
    </row>
    <row r="76" spans="2:23" ht="23.25" customHeight="1" thickBot="1">
      <c r="B76" s="299">
        <v>21</v>
      </c>
      <c r="C76" s="765" t="s">
        <v>225</v>
      </c>
      <c r="D76" s="188">
        <v>10</v>
      </c>
      <c r="E76" s="186">
        <v>19.5</v>
      </c>
      <c r="F76" s="421">
        <v>24.2</v>
      </c>
      <c r="G76" s="421">
        <v>8.9</v>
      </c>
      <c r="H76" s="421">
        <v>17</v>
      </c>
      <c r="I76" s="421">
        <v>20.5</v>
      </c>
      <c r="J76" s="815">
        <v>11.6</v>
      </c>
      <c r="K76" s="421">
        <v>27.2</v>
      </c>
      <c r="L76" s="421">
        <v>11</v>
      </c>
      <c r="M76" s="421">
        <v>25.1</v>
      </c>
      <c r="N76" s="421">
        <v>18.2</v>
      </c>
      <c r="O76" s="421">
        <v>17.55</v>
      </c>
      <c r="P76" s="811">
        <f t="shared" si="14"/>
        <v>210.74999999999997</v>
      </c>
      <c r="Q76" s="766">
        <f t="shared" si="15"/>
        <v>17.562499999999996</v>
      </c>
      <c r="R76" s="862">
        <v>18</v>
      </c>
      <c r="S76" s="863">
        <v>12.6</v>
      </c>
      <c r="T76" s="818"/>
      <c r="U76" s="386"/>
      <c r="V76" s="819">
        <f t="shared" si="16"/>
        <v>97.569444444444414</v>
      </c>
      <c r="W76" s="836"/>
    </row>
    <row r="77" spans="2:23" ht="16.5" thickBot="1">
      <c r="B77" s="126">
        <v>22</v>
      </c>
      <c r="C77" s="775" t="s">
        <v>303</v>
      </c>
      <c r="D77" s="188">
        <v>5</v>
      </c>
      <c r="E77" s="186">
        <v>122.6</v>
      </c>
      <c r="F77" s="421">
        <v>12.6</v>
      </c>
      <c r="G77" s="421">
        <v>10</v>
      </c>
      <c r="H77" s="421">
        <v>0.6</v>
      </c>
      <c r="I77" s="421">
        <v>12.85</v>
      </c>
      <c r="J77" s="815">
        <v>100</v>
      </c>
      <c r="K77" s="421">
        <v>23</v>
      </c>
      <c r="L77" s="421">
        <v>17.7</v>
      </c>
      <c r="M77" s="421">
        <v>8</v>
      </c>
      <c r="N77" s="421">
        <v>0.6</v>
      </c>
      <c r="O77" s="421">
        <v>10.6</v>
      </c>
      <c r="P77" s="811">
        <f t="shared" si="14"/>
        <v>323.55</v>
      </c>
      <c r="Q77" s="766">
        <f t="shared" si="15"/>
        <v>26.962500000000002</v>
      </c>
      <c r="R77" s="860">
        <v>40</v>
      </c>
      <c r="S77" s="861">
        <v>28</v>
      </c>
      <c r="T77" s="829"/>
      <c r="U77" s="830"/>
      <c r="V77" s="831">
        <f t="shared" si="16"/>
        <v>67.40625</v>
      </c>
      <c r="W77" s="836"/>
    </row>
    <row r="78" spans="2:23" ht="16.5" thickBot="1">
      <c r="B78" s="317">
        <v>23</v>
      </c>
      <c r="C78" s="769" t="s">
        <v>224</v>
      </c>
      <c r="D78" s="188">
        <v>21.5</v>
      </c>
      <c r="E78" s="186">
        <v>26</v>
      </c>
      <c r="F78" s="421">
        <v>18.7</v>
      </c>
      <c r="G78" s="421">
        <v>11</v>
      </c>
      <c r="H78" s="421">
        <v>18.3</v>
      </c>
      <c r="I78" s="421">
        <v>21.25</v>
      </c>
      <c r="J78" s="815">
        <v>24.7</v>
      </c>
      <c r="K78" s="421">
        <v>16.899999999999999</v>
      </c>
      <c r="L78" s="421">
        <v>25.2</v>
      </c>
      <c r="M78" s="421">
        <v>19.399999999999999</v>
      </c>
      <c r="N78" s="421">
        <v>21.3</v>
      </c>
      <c r="O78" s="421">
        <v>39.700000000000003</v>
      </c>
      <c r="P78" s="811">
        <f t="shared" si="14"/>
        <v>263.95</v>
      </c>
      <c r="Q78" s="766">
        <f t="shared" si="15"/>
        <v>21.995833333333334</v>
      </c>
      <c r="R78" s="862">
        <v>35</v>
      </c>
      <c r="S78" s="863">
        <v>24.5</v>
      </c>
      <c r="T78" s="815"/>
      <c r="U78" s="818"/>
      <c r="V78" s="819">
        <f t="shared" si="16"/>
        <v>62.845238095238102</v>
      </c>
      <c r="W78" s="836"/>
    </row>
    <row r="79" spans="2:23" ht="32.25" thickBot="1">
      <c r="B79" s="317">
        <v>24</v>
      </c>
      <c r="C79" s="769" t="s">
        <v>304</v>
      </c>
      <c r="D79" s="871">
        <f>SUM(D80:D85)</f>
        <v>0</v>
      </c>
      <c r="E79" s="871">
        <f t="shared" ref="E79:Q79" si="17">SUM(E80:E85)</f>
        <v>0</v>
      </c>
      <c r="F79" s="871">
        <f t="shared" si="17"/>
        <v>0</v>
      </c>
      <c r="G79" s="871">
        <f t="shared" si="17"/>
        <v>0</v>
      </c>
      <c r="H79" s="871">
        <f t="shared" si="17"/>
        <v>20</v>
      </c>
      <c r="I79" s="871">
        <f t="shared" si="17"/>
        <v>20</v>
      </c>
      <c r="J79" s="871">
        <f t="shared" si="17"/>
        <v>0</v>
      </c>
      <c r="K79" s="871">
        <f t="shared" si="17"/>
        <v>50</v>
      </c>
      <c r="L79" s="871">
        <f t="shared" si="17"/>
        <v>0</v>
      </c>
      <c r="M79" s="871">
        <f t="shared" si="17"/>
        <v>20</v>
      </c>
      <c r="N79" s="871">
        <f t="shared" si="17"/>
        <v>0</v>
      </c>
      <c r="O79" s="871">
        <f t="shared" si="17"/>
        <v>0</v>
      </c>
      <c r="P79" s="871">
        <f t="shared" si="17"/>
        <v>110</v>
      </c>
      <c r="Q79" s="871">
        <f t="shared" si="17"/>
        <v>9.1666666666666679</v>
      </c>
      <c r="R79" s="860">
        <v>15</v>
      </c>
      <c r="S79" s="861">
        <v>10.5</v>
      </c>
      <c r="T79" s="815"/>
      <c r="U79" s="815"/>
      <c r="V79" s="819">
        <f t="shared" si="16"/>
        <v>61.111111111111114</v>
      </c>
      <c r="W79" s="836"/>
    </row>
    <row r="80" spans="2:23" ht="32.25" thickBot="1">
      <c r="B80" s="764"/>
      <c r="C80" s="785" t="s">
        <v>305</v>
      </c>
      <c r="D80" s="188"/>
      <c r="E80" s="186"/>
      <c r="F80" s="421"/>
      <c r="G80" s="421"/>
      <c r="H80" s="421"/>
      <c r="I80" s="421"/>
      <c r="J80" s="815"/>
      <c r="K80" s="421">
        <v>50</v>
      </c>
      <c r="L80" s="421"/>
      <c r="M80" s="421"/>
      <c r="N80" s="421"/>
      <c r="O80" s="421"/>
      <c r="P80" s="811">
        <f t="shared" si="14"/>
        <v>50</v>
      </c>
      <c r="Q80" s="766">
        <f t="shared" si="15"/>
        <v>4.166666666666667</v>
      </c>
      <c r="R80" s="858"/>
      <c r="S80" s="955"/>
      <c r="T80" s="834"/>
      <c r="U80" s="834"/>
      <c r="V80" s="819"/>
      <c r="W80" s="836"/>
    </row>
    <row r="81" spans="2:23" ht="21" customHeight="1" thickBot="1">
      <c r="B81" s="764"/>
      <c r="C81" s="852" t="s">
        <v>306</v>
      </c>
      <c r="D81" s="188"/>
      <c r="E81" s="186"/>
      <c r="F81" s="421"/>
      <c r="G81" s="421"/>
      <c r="H81" s="421"/>
      <c r="I81" s="421">
        <v>20</v>
      </c>
      <c r="J81" s="815"/>
      <c r="K81" s="421"/>
      <c r="L81" s="421"/>
      <c r="M81" s="421"/>
      <c r="N81" s="421"/>
      <c r="O81" s="421"/>
      <c r="P81" s="811">
        <f t="shared" si="14"/>
        <v>20</v>
      </c>
      <c r="Q81" s="766">
        <f t="shared" si="15"/>
        <v>1.6666666666666667</v>
      </c>
      <c r="R81" s="816"/>
      <c r="S81" s="956"/>
      <c r="T81" s="834"/>
      <c r="U81" s="834"/>
      <c r="V81" s="819"/>
      <c r="W81" s="836"/>
    </row>
    <row r="82" spans="2:23" ht="16.5" thickBot="1">
      <c r="B82" s="764"/>
      <c r="C82" s="785" t="s">
        <v>307</v>
      </c>
      <c r="D82" s="188"/>
      <c r="E82" s="186"/>
      <c r="F82" s="421"/>
      <c r="G82" s="421"/>
      <c r="H82" s="421"/>
      <c r="I82" s="421"/>
      <c r="J82" s="815"/>
      <c r="K82" s="421"/>
      <c r="L82" s="421"/>
      <c r="M82" s="421"/>
      <c r="N82" s="421"/>
      <c r="O82" s="421"/>
      <c r="P82" s="811">
        <f t="shared" si="14"/>
        <v>0</v>
      </c>
      <c r="Q82" s="766">
        <f t="shared" si="15"/>
        <v>0</v>
      </c>
      <c r="R82" s="816"/>
      <c r="S82" s="956"/>
      <c r="T82" s="834"/>
      <c r="U82" s="834"/>
      <c r="V82" s="819"/>
      <c r="W82" s="836"/>
    </row>
    <row r="83" spans="2:23" ht="16.5" thickBot="1">
      <c r="B83" s="764"/>
      <c r="C83" s="852" t="s">
        <v>308</v>
      </c>
      <c r="D83" s="188"/>
      <c r="E83" s="186"/>
      <c r="F83" s="421"/>
      <c r="G83" s="421"/>
      <c r="H83" s="421"/>
      <c r="I83" s="421"/>
      <c r="J83" s="815"/>
      <c r="K83" s="421"/>
      <c r="L83" s="421"/>
      <c r="M83" s="421"/>
      <c r="N83" s="421"/>
      <c r="O83" s="421"/>
      <c r="P83" s="811">
        <f t="shared" si="14"/>
        <v>0</v>
      </c>
      <c r="Q83" s="766">
        <f t="shared" si="15"/>
        <v>0</v>
      </c>
      <c r="R83" s="816"/>
      <c r="S83" s="956"/>
      <c r="T83" s="834"/>
      <c r="U83" s="834"/>
      <c r="V83" s="819"/>
      <c r="W83" s="836"/>
    </row>
    <row r="84" spans="2:23" ht="16.5" thickBot="1">
      <c r="B84" s="764"/>
      <c r="C84" s="852" t="s">
        <v>309</v>
      </c>
      <c r="D84" s="188"/>
      <c r="E84" s="186"/>
      <c r="F84" s="421"/>
      <c r="G84" s="421"/>
      <c r="H84" s="421"/>
      <c r="I84" s="421"/>
      <c r="J84" s="815"/>
      <c r="K84" s="421"/>
      <c r="L84" s="421"/>
      <c r="M84" s="421"/>
      <c r="N84" s="421"/>
      <c r="O84" s="421"/>
      <c r="P84" s="811">
        <f t="shared" si="14"/>
        <v>0</v>
      </c>
      <c r="Q84" s="766">
        <f t="shared" si="15"/>
        <v>0</v>
      </c>
      <c r="R84" s="816"/>
      <c r="S84" s="956"/>
      <c r="T84" s="834"/>
      <c r="U84" s="834"/>
      <c r="V84" s="819"/>
      <c r="W84" s="836"/>
    </row>
    <row r="85" spans="2:23" ht="16.5" thickBot="1">
      <c r="B85" s="764"/>
      <c r="C85" s="785" t="s">
        <v>310</v>
      </c>
      <c r="D85" s="188"/>
      <c r="E85" s="186"/>
      <c r="F85" s="421"/>
      <c r="G85" s="421"/>
      <c r="H85" s="421">
        <v>20</v>
      </c>
      <c r="I85" s="421"/>
      <c r="J85" s="815"/>
      <c r="K85" s="421"/>
      <c r="L85" s="421"/>
      <c r="M85" s="421">
        <v>20</v>
      </c>
      <c r="N85" s="421"/>
      <c r="O85" s="421"/>
      <c r="P85" s="811">
        <f t="shared" si="14"/>
        <v>40</v>
      </c>
      <c r="Q85" s="766">
        <f t="shared" si="15"/>
        <v>3.3333333333333335</v>
      </c>
      <c r="R85" s="875"/>
      <c r="S85" s="957"/>
      <c r="T85" s="834"/>
      <c r="U85" s="834"/>
      <c r="V85" s="819"/>
      <c r="W85" s="836"/>
    </row>
    <row r="86" spans="2:23" ht="16.5" thickBot="1">
      <c r="B86" s="299">
        <v>25</v>
      </c>
      <c r="C86" s="765" t="s">
        <v>311</v>
      </c>
      <c r="D86" s="188">
        <v>1.5</v>
      </c>
      <c r="E86" s="186">
        <v>1.5</v>
      </c>
      <c r="F86" s="421"/>
      <c r="G86" s="421">
        <v>3</v>
      </c>
      <c r="H86" s="421">
        <v>1.5</v>
      </c>
      <c r="I86" s="421">
        <v>1.5</v>
      </c>
      <c r="J86" s="815"/>
      <c r="K86" s="421">
        <v>1.5</v>
      </c>
      <c r="L86" s="421">
        <v>1.5</v>
      </c>
      <c r="M86" s="421">
        <v>1.5</v>
      </c>
      <c r="N86" s="421"/>
      <c r="O86" s="421">
        <v>1.5</v>
      </c>
      <c r="P86" s="811">
        <f t="shared" si="14"/>
        <v>15</v>
      </c>
      <c r="Q86" s="766">
        <f t="shared" si="15"/>
        <v>1.25</v>
      </c>
      <c r="R86" s="862">
        <v>2</v>
      </c>
      <c r="S86" s="863">
        <v>1.4</v>
      </c>
      <c r="T86" s="818"/>
      <c r="U86" s="386"/>
      <c r="V86" s="819">
        <f t="shared" si="16"/>
        <v>62.5</v>
      </c>
      <c r="W86" s="836"/>
    </row>
    <row r="87" spans="2:23" ht="16.5" thickBot="1">
      <c r="B87" s="299">
        <v>26</v>
      </c>
      <c r="C87" s="765" t="s">
        <v>312</v>
      </c>
      <c r="D87" s="188"/>
      <c r="E87" s="186">
        <v>2</v>
      </c>
      <c r="F87" s="421"/>
      <c r="G87" s="421"/>
      <c r="H87" s="421"/>
      <c r="I87" s="421">
        <v>2</v>
      </c>
      <c r="J87" s="815"/>
      <c r="K87" s="421">
        <v>2</v>
      </c>
      <c r="L87" s="421"/>
      <c r="M87" s="421">
        <v>2</v>
      </c>
      <c r="N87" s="421">
        <v>2</v>
      </c>
      <c r="O87" s="421"/>
      <c r="P87" s="811">
        <f t="shared" si="14"/>
        <v>10</v>
      </c>
      <c r="Q87" s="766">
        <f t="shared" si="15"/>
        <v>0.83333333333333337</v>
      </c>
      <c r="R87" s="860">
        <v>1.2</v>
      </c>
      <c r="S87" s="861">
        <v>0.84</v>
      </c>
      <c r="T87" s="818"/>
      <c r="U87" s="386"/>
      <c r="V87" s="819">
        <f t="shared" si="16"/>
        <v>69.444444444444457</v>
      </c>
      <c r="W87" s="836"/>
    </row>
    <row r="88" spans="2:23" ht="30" customHeight="1" thickBot="1">
      <c r="B88" s="299">
        <v>27</v>
      </c>
      <c r="C88" s="765" t="s">
        <v>313</v>
      </c>
      <c r="D88" s="188"/>
      <c r="E88" s="186"/>
      <c r="F88" s="421">
        <v>4</v>
      </c>
      <c r="G88" s="421"/>
      <c r="H88" s="421"/>
      <c r="I88" s="421"/>
      <c r="J88" s="815">
        <v>4</v>
      </c>
      <c r="K88" s="421"/>
      <c r="L88" s="421"/>
      <c r="M88" s="421"/>
      <c r="N88" s="421"/>
      <c r="O88" s="421">
        <v>4</v>
      </c>
      <c r="P88" s="811">
        <f t="shared" si="14"/>
        <v>12</v>
      </c>
      <c r="Q88" s="766">
        <f t="shared" si="15"/>
        <v>1</v>
      </c>
      <c r="R88" s="862">
        <v>2</v>
      </c>
      <c r="S88" s="863">
        <v>0.7</v>
      </c>
      <c r="T88" s="818"/>
      <c r="U88" s="386"/>
      <c r="V88" s="819">
        <f t="shared" si="16"/>
        <v>50</v>
      </c>
      <c r="W88" s="836"/>
    </row>
    <row r="89" spans="2:23" ht="32.25" thickBot="1">
      <c r="B89" s="299">
        <v>28</v>
      </c>
      <c r="C89" s="765" t="s">
        <v>314</v>
      </c>
      <c r="D89" s="188"/>
      <c r="E89" s="186">
        <v>1.1000000000000001</v>
      </c>
      <c r="F89" s="421">
        <v>0.6</v>
      </c>
      <c r="G89" s="421">
        <v>1</v>
      </c>
      <c r="H89" s="421">
        <v>0.87</v>
      </c>
      <c r="I89" s="421">
        <v>0.55000000000000004</v>
      </c>
      <c r="J89" s="815"/>
      <c r="K89" s="421">
        <v>1</v>
      </c>
      <c r="L89" s="421">
        <v>0.6</v>
      </c>
      <c r="M89" s="421"/>
      <c r="N89" s="421">
        <v>0.86</v>
      </c>
      <c r="O89" s="421">
        <v>0.6</v>
      </c>
      <c r="P89" s="811">
        <f t="shared" si="14"/>
        <v>7.18</v>
      </c>
      <c r="Q89" s="766">
        <f t="shared" si="15"/>
        <v>0.59833333333333327</v>
      </c>
      <c r="R89" s="860">
        <v>0.3</v>
      </c>
      <c r="S89" s="861">
        <v>0.21</v>
      </c>
      <c r="T89" s="818"/>
      <c r="U89" s="386"/>
      <c r="V89" s="819">
        <f t="shared" si="16"/>
        <v>199.44444444444443</v>
      </c>
      <c r="W89" s="836"/>
    </row>
    <row r="90" spans="2:23" ht="16.5" thickBot="1">
      <c r="B90" s="299">
        <v>29</v>
      </c>
      <c r="C90" s="765" t="s">
        <v>315</v>
      </c>
      <c r="D90" s="188"/>
      <c r="E90" s="186"/>
      <c r="F90" s="421">
        <v>6</v>
      </c>
      <c r="G90" s="421"/>
      <c r="H90" s="421">
        <v>6</v>
      </c>
      <c r="I90" s="421"/>
      <c r="J90" s="815"/>
      <c r="K90" s="421"/>
      <c r="L90" s="421">
        <v>6</v>
      </c>
      <c r="M90" s="421"/>
      <c r="N90" s="421"/>
      <c r="O90" s="421">
        <v>6</v>
      </c>
      <c r="P90" s="811">
        <f t="shared" si="14"/>
        <v>24</v>
      </c>
      <c r="Q90" s="766">
        <f t="shared" si="15"/>
        <v>2</v>
      </c>
      <c r="R90" s="862">
        <v>4</v>
      </c>
      <c r="S90" s="863">
        <v>2.8</v>
      </c>
      <c r="T90" s="818"/>
      <c r="U90" s="386"/>
      <c r="V90" s="819">
        <f t="shared" si="16"/>
        <v>50</v>
      </c>
      <c r="W90" s="836"/>
    </row>
    <row r="91" spans="2:23" ht="16.5" thickBot="1">
      <c r="B91" s="299">
        <v>30</v>
      </c>
      <c r="C91" s="765" t="s">
        <v>316</v>
      </c>
      <c r="D91" s="188"/>
      <c r="E91" s="186"/>
      <c r="F91" s="421"/>
      <c r="G91" s="421"/>
      <c r="H91" s="421"/>
      <c r="I91" s="421"/>
      <c r="J91" s="815"/>
      <c r="K91" s="421"/>
      <c r="L91" s="421"/>
      <c r="M91" s="421"/>
      <c r="N91" s="421"/>
      <c r="O91" s="421"/>
      <c r="P91" s="811">
        <f t="shared" si="14"/>
        <v>0</v>
      </c>
      <c r="Q91" s="766">
        <f t="shared" si="15"/>
        <v>0</v>
      </c>
      <c r="R91" s="860">
        <v>5</v>
      </c>
      <c r="S91" s="861"/>
      <c r="T91" s="818"/>
      <c r="U91" s="386"/>
      <c r="V91" s="819">
        <f t="shared" si="16"/>
        <v>0</v>
      </c>
      <c r="W91" s="836"/>
    </row>
    <row r="92" spans="2:23" ht="16.5" thickBot="1">
      <c r="B92" s="299">
        <v>31</v>
      </c>
      <c r="C92" s="765" t="s">
        <v>317</v>
      </c>
      <c r="D92" s="188"/>
      <c r="E92" s="186"/>
      <c r="F92" s="421"/>
      <c r="G92" s="421"/>
      <c r="H92" s="421"/>
      <c r="I92" s="421"/>
      <c r="J92" s="815"/>
      <c r="K92" s="421"/>
      <c r="L92" s="421"/>
      <c r="M92" s="421"/>
      <c r="N92" s="421"/>
      <c r="O92" s="421"/>
      <c r="P92" s="811">
        <f t="shared" si="14"/>
        <v>0</v>
      </c>
      <c r="Q92" s="766">
        <f t="shared" si="15"/>
        <v>0</v>
      </c>
      <c r="R92" s="860">
        <v>2</v>
      </c>
      <c r="S92" s="877"/>
      <c r="T92" s="818"/>
      <c r="U92" s="386"/>
      <c r="V92" s="819">
        <f t="shared" si="16"/>
        <v>0</v>
      </c>
      <c r="W92" s="836"/>
    </row>
    <row r="93" spans="2:23" ht="15.75">
      <c r="B93" s="836"/>
      <c r="C93" s="840"/>
      <c r="D93" s="836"/>
      <c r="E93" s="836"/>
      <c r="F93" s="836"/>
      <c r="G93" s="836"/>
      <c r="H93" s="836"/>
      <c r="I93" s="836"/>
      <c r="J93" s="836"/>
      <c r="K93" s="836"/>
      <c r="L93" s="836"/>
      <c r="M93" s="836"/>
      <c r="N93" s="836"/>
      <c r="O93" s="836"/>
      <c r="P93" s="880"/>
      <c r="Q93" s="836"/>
      <c r="R93" s="838"/>
      <c r="S93" s="838"/>
      <c r="T93" s="836"/>
      <c r="U93" s="836"/>
      <c r="V93" s="836"/>
      <c r="W93" s="836"/>
    </row>
    <row r="94" spans="2:23" ht="15.75">
      <c r="B94" s="836"/>
      <c r="C94" s="840"/>
      <c r="D94" s="836"/>
      <c r="E94" s="836"/>
      <c r="F94" s="836"/>
      <c r="G94" s="836"/>
      <c r="H94" s="836"/>
      <c r="I94" s="836"/>
      <c r="J94" s="836"/>
      <c r="K94" s="836"/>
      <c r="L94" s="836"/>
      <c r="M94" s="836"/>
      <c r="N94" s="836"/>
      <c r="O94" s="836"/>
      <c r="P94" s="880"/>
      <c r="Q94" s="836"/>
      <c r="R94" s="838"/>
      <c r="S94" s="838"/>
      <c r="T94" s="836"/>
      <c r="U94" s="836"/>
      <c r="V94" s="836"/>
      <c r="W94" s="836"/>
    </row>
    <row r="95" spans="2:23" ht="15.75">
      <c r="B95" s="986" t="s">
        <v>318</v>
      </c>
      <c r="C95" s="986"/>
      <c r="D95" s="986"/>
      <c r="E95" s="986"/>
      <c r="F95" s="986"/>
      <c r="G95" s="986"/>
      <c r="H95" s="986"/>
      <c r="I95" s="986"/>
      <c r="J95" s="841"/>
      <c r="K95" s="836"/>
      <c r="L95" s="836"/>
      <c r="M95" s="836"/>
      <c r="N95" s="836"/>
      <c r="O95" s="836"/>
      <c r="P95" s="880"/>
      <c r="Q95" s="836"/>
      <c r="R95" s="838"/>
      <c r="S95" s="838"/>
      <c r="T95" s="836"/>
      <c r="U95" s="836"/>
      <c r="V95" s="836"/>
      <c r="W95" s="836"/>
    </row>
    <row r="96" spans="2:23" ht="15.75">
      <c r="B96" s="881"/>
      <c r="C96" s="882"/>
      <c r="D96" s="881"/>
      <c r="E96" s="881"/>
      <c r="F96" s="881"/>
      <c r="G96" s="881"/>
      <c r="H96" s="881"/>
      <c r="I96" s="881"/>
      <c r="J96" s="883"/>
      <c r="K96" s="881"/>
      <c r="L96" s="842"/>
      <c r="M96" s="843"/>
      <c r="N96" s="843"/>
      <c r="O96" s="843"/>
      <c r="P96" s="843"/>
      <c r="Q96" s="843"/>
      <c r="R96" s="843"/>
      <c r="S96" s="841"/>
      <c r="T96" s="836"/>
      <c r="U96" s="836"/>
      <c r="V96" s="836"/>
      <c r="W96" s="836"/>
    </row>
    <row r="97" spans="2:23" ht="15.75">
      <c r="B97" s="884"/>
      <c r="C97" s="884" t="s">
        <v>319</v>
      </c>
      <c r="D97" s="885" t="s">
        <v>332</v>
      </c>
      <c r="E97" s="886"/>
      <c r="F97" s="886"/>
      <c r="G97" s="886"/>
      <c r="H97" s="886"/>
      <c r="I97" s="886"/>
      <c r="J97" s="886"/>
      <c r="K97" s="886"/>
      <c r="L97" s="885"/>
      <c r="M97" s="886"/>
      <c r="N97" s="886"/>
      <c r="O97" s="886"/>
      <c r="P97" s="886"/>
      <c r="Q97" s="886"/>
      <c r="R97" s="886"/>
      <c r="S97" s="886"/>
      <c r="T97" s="958"/>
      <c r="U97" s="958"/>
      <c r="V97" s="838"/>
      <c r="W97" s="836"/>
    </row>
    <row r="98" spans="2:23" ht="15.75">
      <c r="B98" s="887"/>
      <c r="C98" s="887"/>
      <c r="D98" s="885"/>
      <c r="E98" s="886"/>
      <c r="F98" s="886"/>
      <c r="G98" s="886"/>
      <c r="H98" s="888"/>
      <c r="I98" s="888"/>
      <c r="J98" s="888"/>
      <c r="K98" s="888"/>
      <c r="L98" s="885"/>
      <c r="M98" s="886"/>
      <c r="N98" s="886"/>
      <c r="O98" s="886"/>
      <c r="P98" s="888"/>
      <c r="Q98" s="888"/>
      <c r="R98" s="888"/>
      <c r="S98" s="888"/>
      <c r="T98" s="958"/>
      <c r="U98" s="958"/>
      <c r="V98" s="838"/>
      <c r="W98" s="836"/>
    </row>
    <row r="99" spans="2:23" ht="15.75">
      <c r="B99" s="889"/>
      <c r="C99" s="448"/>
      <c r="D99" s="788"/>
      <c r="E99" s="448"/>
      <c r="F99" s="448"/>
      <c r="G99" s="448"/>
      <c r="H99" s="448"/>
      <c r="I99" s="448"/>
      <c r="J99" s="448"/>
      <c r="K99" s="448"/>
      <c r="L99" s="788"/>
      <c r="M99" s="448"/>
      <c r="N99" s="448"/>
      <c r="O99" s="448"/>
      <c r="P99" s="448"/>
      <c r="Q99" s="448"/>
      <c r="R99" s="448"/>
      <c r="S99" s="448"/>
      <c r="T99" s="836"/>
      <c r="U99" s="836"/>
      <c r="V99" s="836"/>
      <c r="W99" s="836"/>
    </row>
    <row r="100" spans="2:23" ht="22.5" customHeight="1">
      <c r="B100" s="890"/>
      <c r="C100" s="789" t="s">
        <v>321</v>
      </c>
      <c r="D100" s="1002" t="s">
        <v>334</v>
      </c>
      <c r="E100" s="1002"/>
      <c r="F100" s="1002"/>
      <c r="G100" s="1002"/>
      <c r="H100" s="1002"/>
      <c r="I100" s="1002"/>
      <c r="J100" s="1002"/>
      <c r="K100" s="1002"/>
      <c r="L100" s="1002"/>
      <c r="M100" s="1002"/>
      <c r="N100" s="1002"/>
      <c r="O100" s="1002"/>
      <c r="P100" s="1002"/>
      <c r="Q100" s="1002"/>
      <c r="R100" s="1002"/>
      <c r="S100" s="1002"/>
      <c r="T100" s="836"/>
      <c r="U100" s="836"/>
      <c r="V100" s="836"/>
      <c r="W100" s="836"/>
    </row>
    <row r="101" spans="2:23" ht="15.75" customHeight="1">
      <c r="B101" s="891"/>
      <c r="C101" s="836"/>
      <c r="D101" s="1003"/>
      <c r="E101" s="1003"/>
      <c r="F101" s="1003"/>
      <c r="G101" s="1003"/>
      <c r="H101" s="1003"/>
      <c r="I101" s="1003"/>
      <c r="J101" s="1003"/>
      <c r="K101" s="1003"/>
      <c r="L101" s="1003"/>
      <c r="M101" s="1003"/>
      <c r="N101" s="1003"/>
      <c r="O101" s="1003"/>
      <c r="P101" s="1003"/>
      <c r="Q101" s="1003"/>
      <c r="R101" s="1003"/>
      <c r="S101" s="1003"/>
      <c r="T101" s="836"/>
      <c r="U101" s="836"/>
      <c r="V101" s="836"/>
      <c r="W101" s="836"/>
    </row>
    <row r="102" spans="2:23" ht="15.75">
      <c r="B102" s="891"/>
      <c r="C102" s="836"/>
      <c r="D102" s="844"/>
      <c r="E102" s="836"/>
      <c r="F102" s="836"/>
      <c r="G102" s="836"/>
      <c r="H102" s="836"/>
      <c r="I102" s="836"/>
      <c r="J102" s="836"/>
      <c r="K102" s="836"/>
      <c r="L102" s="844"/>
      <c r="M102" s="836"/>
      <c r="N102" s="836"/>
      <c r="O102" s="836"/>
      <c r="P102" s="836"/>
      <c r="Q102" s="836"/>
      <c r="R102" s="836"/>
      <c r="S102" s="836"/>
      <c r="T102" s="836"/>
      <c r="U102" s="836"/>
      <c r="V102" s="836"/>
      <c r="W102" s="836"/>
    </row>
    <row r="103" spans="2:23" ht="15.75">
      <c r="B103" s="891"/>
      <c r="C103" s="895"/>
      <c r="D103" s="896"/>
      <c r="E103" s="895"/>
      <c r="F103" s="895"/>
      <c r="G103" s="895"/>
      <c r="H103" s="895"/>
      <c r="I103" s="895"/>
      <c r="J103" s="895"/>
      <c r="K103" s="895"/>
      <c r="L103" s="896"/>
      <c r="M103" s="895"/>
      <c r="N103" s="895"/>
      <c r="O103" s="895"/>
      <c r="P103" s="836"/>
      <c r="Q103" s="836"/>
      <c r="R103" s="836"/>
      <c r="S103" s="836"/>
      <c r="T103" s="836"/>
      <c r="U103" s="836"/>
      <c r="V103" s="836"/>
      <c r="W103" s="836"/>
    </row>
    <row r="104" spans="2:23" ht="15.75">
      <c r="B104" s="893"/>
      <c r="C104" s="893"/>
      <c r="D104" s="894"/>
      <c r="E104" s="893"/>
      <c r="F104" s="893"/>
      <c r="G104" s="895"/>
      <c r="H104" s="895"/>
      <c r="I104" s="895"/>
      <c r="J104" s="895"/>
      <c r="K104" s="895"/>
      <c r="L104" s="894"/>
      <c r="M104" s="893"/>
      <c r="N104" s="893"/>
      <c r="O104" s="895"/>
      <c r="P104" s="836"/>
      <c r="Q104" s="836"/>
      <c r="R104" s="836"/>
      <c r="S104" s="836"/>
      <c r="T104" s="836"/>
      <c r="U104" s="836"/>
      <c r="V104" s="836"/>
      <c r="W104" s="836"/>
    </row>
    <row r="105" spans="2:23" ht="15.75">
      <c r="B105" s="893"/>
      <c r="C105" s="893"/>
      <c r="D105" s="894"/>
      <c r="E105" s="893"/>
      <c r="F105" s="893"/>
      <c r="G105" s="895"/>
      <c r="H105" s="895"/>
      <c r="I105" s="895"/>
      <c r="J105" s="895"/>
      <c r="K105" s="895"/>
      <c r="L105" s="894"/>
      <c r="M105" s="893"/>
      <c r="N105" s="893"/>
      <c r="O105" s="895"/>
      <c r="P105" s="836"/>
      <c r="Q105" s="836"/>
      <c r="R105" s="836"/>
      <c r="S105" s="836"/>
      <c r="T105" s="836"/>
      <c r="U105" s="836"/>
      <c r="V105" s="836"/>
      <c r="W105" s="836"/>
    </row>
    <row r="106" spans="2:23" ht="15.75">
      <c r="B106" s="893"/>
      <c r="C106" s="893"/>
      <c r="D106" s="894"/>
      <c r="E106" s="893"/>
      <c r="F106" s="893"/>
      <c r="G106" s="895"/>
      <c r="H106" s="895"/>
      <c r="I106" s="895"/>
      <c r="J106" s="895"/>
      <c r="K106" s="895"/>
      <c r="L106" s="894"/>
      <c r="M106" s="893"/>
      <c r="N106" s="893"/>
      <c r="O106" s="895"/>
      <c r="P106" s="836"/>
      <c r="Q106" s="836"/>
      <c r="R106" s="836"/>
      <c r="S106" s="836"/>
      <c r="T106" s="836"/>
      <c r="U106" s="836"/>
      <c r="V106" s="836"/>
      <c r="W106" s="836"/>
    </row>
    <row r="107" spans="2:23" ht="15.75">
      <c r="B107" s="895"/>
      <c r="C107" s="895"/>
      <c r="D107" s="896"/>
      <c r="E107" s="895"/>
      <c r="F107" s="895"/>
      <c r="G107" s="895"/>
      <c r="H107" s="895"/>
      <c r="I107" s="895"/>
      <c r="J107" s="895"/>
      <c r="K107" s="895"/>
      <c r="L107" s="896"/>
      <c r="M107" s="895"/>
      <c r="N107" s="895"/>
      <c r="O107" s="895"/>
      <c r="P107" s="836"/>
      <c r="Q107" s="836"/>
      <c r="R107" s="836"/>
      <c r="S107" s="836"/>
      <c r="T107" s="836"/>
      <c r="U107" s="836"/>
      <c r="V107" s="836"/>
      <c r="W107" s="836"/>
    </row>
    <row r="108" spans="2:23" ht="15.75">
      <c r="B108" s="891"/>
      <c r="C108" s="895"/>
      <c r="D108" s="896"/>
      <c r="E108" s="895"/>
      <c r="F108" s="895"/>
      <c r="G108" s="895"/>
      <c r="H108" s="895"/>
      <c r="I108" s="895"/>
      <c r="J108" s="895"/>
      <c r="K108" s="895"/>
      <c r="L108" s="896"/>
      <c r="M108" s="895"/>
      <c r="N108" s="895"/>
      <c r="O108" s="895"/>
      <c r="P108" s="836"/>
      <c r="Q108" s="836"/>
      <c r="R108" s="836"/>
      <c r="S108" s="836"/>
      <c r="T108" s="836"/>
      <c r="U108" s="836"/>
      <c r="V108" s="836"/>
      <c r="W108" s="836"/>
    </row>
    <row r="109" spans="2:23" ht="15.75">
      <c r="B109" s="891"/>
      <c r="C109" s="836"/>
      <c r="D109" s="844"/>
      <c r="E109" s="836"/>
      <c r="F109" s="836"/>
      <c r="G109" s="836"/>
      <c r="H109" s="836"/>
      <c r="I109" s="836"/>
      <c r="J109" s="836"/>
      <c r="K109" s="836"/>
      <c r="L109" s="844"/>
      <c r="M109" s="836"/>
      <c r="N109" s="836"/>
      <c r="O109" s="836"/>
      <c r="P109" s="836"/>
      <c r="Q109" s="836"/>
      <c r="R109" s="836"/>
      <c r="S109" s="836"/>
      <c r="T109" s="836"/>
      <c r="U109" s="836"/>
      <c r="V109" s="836"/>
      <c r="W109" s="836"/>
    </row>
    <row r="110" spans="2:23" ht="15.75">
      <c r="B110" s="891"/>
      <c r="C110" s="836"/>
      <c r="D110" s="844"/>
      <c r="E110" s="836"/>
      <c r="F110" s="836"/>
      <c r="G110" s="836"/>
      <c r="H110" s="836"/>
      <c r="I110" s="836"/>
      <c r="J110" s="836"/>
      <c r="K110" s="836"/>
      <c r="L110" s="844"/>
      <c r="M110" s="836"/>
      <c r="N110" s="836"/>
      <c r="O110" s="836"/>
      <c r="P110" s="836"/>
      <c r="Q110" s="836"/>
      <c r="R110" s="836"/>
      <c r="S110" s="836"/>
      <c r="T110" s="836"/>
      <c r="U110" s="836"/>
      <c r="V110" s="836"/>
      <c r="W110" s="836"/>
    </row>
    <row r="111" spans="2:23" ht="15.75">
      <c r="B111" s="891"/>
      <c r="C111" s="892"/>
      <c r="D111" s="891"/>
      <c r="E111" s="891"/>
      <c r="F111" s="891"/>
      <c r="G111" s="891"/>
      <c r="H111" s="891"/>
      <c r="I111" s="891"/>
      <c r="J111" s="891"/>
      <c r="K111" s="836"/>
      <c r="L111" s="844"/>
      <c r="M111" s="836"/>
      <c r="N111" s="836"/>
      <c r="O111" s="836"/>
      <c r="P111" s="836"/>
      <c r="Q111" s="836"/>
      <c r="R111" s="836"/>
      <c r="S111" s="836"/>
      <c r="T111" s="836"/>
      <c r="U111" s="836"/>
      <c r="V111" s="836"/>
      <c r="W111" s="836"/>
    </row>
    <row r="112" spans="2:23" ht="15.75">
      <c r="B112" s="891"/>
      <c r="C112" s="892"/>
      <c r="D112" s="891"/>
      <c r="E112" s="891"/>
      <c r="F112" s="891"/>
      <c r="G112" s="891"/>
      <c r="H112" s="891"/>
      <c r="I112" s="891"/>
      <c r="J112" s="891"/>
      <c r="K112" s="836"/>
      <c r="L112" s="844"/>
      <c r="M112" s="836"/>
      <c r="N112" s="836"/>
      <c r="O112" s="836"/>
      <c r="P112" s="836"/>
      <c r="Q112" s="836"/>
      <c r="R112" s="836"/>
      <c r="S112" s="836"/>
      <c r="T112" s="836"/>
      <c r="U112" s="836"/>
      <c r="V112" s="836"/>
      <c r="W112" s="836"/>
    </row>
    <row r="113" spans="2:23" ht="15.75">
      <c r="B113" s="836"/>
      <c r="C113" s="836"/>
      <c r="D113" s="836"/>
      <c r="E113" s="836"/>
      <c r="F113" s="836"/>
      <c r="G113" s="836"/>
      <c r="H113" s="836"/>
      <c r="I113" s="836"/>
      <c r="J113" s="836"/>
      <c r="K113" s="836"/>
      <c r="L113" s="836"/>
      <c r="M113" s="836"/>
      <c r="N113" s="836"/>
      <c r="O113" s="836"/>
      <c r="P113" s="880"/>
      <c r="Q113" s="836"/>
      <c r="R113" s="836"/>
      <c r="S113" s="836"/>
      <c r="T113" s="836"/>
      <c r="U113" s="836"/>
      <c r="V113" s="836"/>
      <c r="W113" s="836"/>
    </row>
    <row r="114" spans="2:23" ht="15.75">
      <c r="B114" s="836"/>
      <c r="C114" s="836"/>
      <c r="D114" s="836"/>
      <c r="E114" s="836"/>
      <c r="F114" s="836"/>
      <c r="G114" s="836"/>
      <c r="H114" s="836"/>
      <c r="I114" s="836"/>
      <c r="J114" s="836"/>
      <c r="K114" s="836"/>
      <c r="L114" s="836"/>
      <c r="M114" s="836"/>
      <c r="N114" s="836"/>
      <c r="O114" s="836"/>
      <c r="P114" s="880"/>
      <c r="Q114" s="836"/>
      <c r="R114" s="836"/>
      <c r="S114" s="836"/>
      <c r="T114" s="836"/>
      <c r="U114" s="836"/>
      <c r="V114" s="836"/>
      <c r="W114" s="836"/>
    </row>
    <row r="115" spans="2:23" ht="15.75">
      <c r="B115" s="836"/>
      <c r="C115" s="836"/>
      <c r="D115" s="836"/>
      <c r="E115" s="836"/>
      <c r="F115" s="836"/>
      <c r="G115" s="836"/>
      <c r="H115" s="836"/>
      <c r="I115" s="836"/>
      <c r="J115" s="836"/>
      <c r="K115" s="836"/>
      <c r="L115" s="836"/>
      <c r="M115" s="836"/>
      <c r="N115" s="836"/>
      <c r="O115" s="836"/>
      <c r="P115" s="880"/>
      <c r="Q115" s="836"/>
      <c r="R115" s="836"/>
      <c r="S115" s="836"/>
      <c r="T115" s="836"/>
      <c r="U115" s="836"/>
      <c r="V115" s="836"/>
      <c r="W115" s="836"/>
    </row>
    <row r="116" spans="2:23" ht="15.75">
      <c r="B116" s="836"/>
      <c r="C116" s="836"/>
      <c r="D116" s="836"/>
      <c r="E116" s="836"/>
      <c r="F116" s="836"/>
      <c r="G116" s="836"/>
      <c r="H116" s="836"/>
      <c r="I116" s="836"/>
      <c r="J116" s="836"/>
      <c r="K116" s="836"/>
      <c r="L116" s="836"/>
      <c r="M116" s="836"/>
      <c r="N116" s="836"/>
      <c r="O116" s="836"/>
      <c r="P116" s="880"/>
      <c r="Q116" s="836"/>
      <c r="R116" s="836"/>
      <c r="S116" s="836"/>
      <c r="T116" s="836"/>
      <c r="U116" s="836"/>
      <c r="V116" s="836"/>
      <c r="W116" s="836"/>
    </row>
    <row r="117" spans="2:23" ht="15.75">
      <c r="B117" s="836"/>
      <c r="C117" s="836"/>
      <c r="D117" s="836"/>
      <c r="E117" s="836"/>
      <c r="F117" s="836"/>
      <c r="G117" s="836"/>
      <c r="H117" s="836"/>
      <c r="I117" s="836"/>
      <c r="J117" s="836"/>
      <c r="K117" s="836"/>
      <c r="L117" s="836"/>
      <c r="M117" s="836"/>
      <c r="N117" s="836"/>
      <c r="O117" s="836"/>
      <c r="P117" s="880"/>
      <c r="Q117" s="836"/>
      <c r="R117" s="836"/>
      <c r="S117" s="836"/>
      <c r="T117" s="836"/>
      <c r="U117" s="836"/>
      <c r="V117" s="836"/>
      <c r="W117" s="836"/>
    </row>
    <row r="118" spans="2:23" ht="15.75">
      <c r="B118" s="836"/>
      <c r="C118" s="836"/>
      <c r="D118" s="836"/>
      <c r="E118" s="836"/>
      <c r="F118" s="836"/>
      <c r="G118" s="836"/>
      <c r="H118" s="836"/>
      <c r="I118" s="836"/>
      <c r="J118" s="836"/>
      <c r="K118" s="836"/>
      <c r="L118" s="836"/>
      <c r="M118" s="836"/>
      <c r="N118" s="836"/>
      <c r="O118" s="836"/>
      <c r="P118" s="836"/>
      <c r="Q118" s="836"/>
      <c r="R118" s="836"/>
      <c r="S118" s="836"/>
      <c r="T118" s="836"/>
      <c r="U118" s="836"/>
      <c r="V118" s="836"/>
      <c r="W118" s="836"/>
    </row>
    <row r="119" spans="2:23" ht="15.75">
      <c r="B119" s="836"/>
      <c r="C119" s="836"/>
      <c r="D119" s="836"/>
      <c r="E119" s="836"/>
      <c r="F119" s="836"/>
      <c r="G119" s="836"/>
      <c r="H119" s="836"/>
      <c r="I119" s="836"/>
      <c r="J119" s="836"/>
      <c r="K119" s="836"/>
      <c r="L119" s="836"/>
      <c r="M119" s="836"/>
      <c r="N119" s="836"/>
      <c r="O119" s="836"/>
      <c r="P119" s="836"/>
      <c r="Q119" s="836"/>
      <c r="R119" s="836"/>
      <c r="S119" s="836"/>
      <c r="T119" s="836"/>
      <c r="U119" s="836"/>
      <c r="V119" s="836"/>
      <c r="W119" s="836"/>
    </row>
    <row r="120" spans="2:23" ht="15.75">
      <c r="B120" s="836"/>
      <c r="C120" s="836"/>
      <c r="D120" s="836"/>
      <c r="E120" s="836"/>
      <c r="F120" s="836"/>
      <c r="G120" s="836"/>
      <c r="H120" s="836"/>
      <c r="I120" s="836"/>
      <c r="J120" s="836"/>
      <c r="K120" s="836"/>
      <c r="L120" s="836"/>
      <c r="M120" s="836"/>
      <c r="N120" s="836"/>
      <c r="O120" s="836"/>
      <c r="P120" s="836"/>
      <c r="Q120" s="836"/>
      <c r="R120" s="836"/>
      <c r="S120" s="836"/>
      <c r="T120" s="836"/>
      <c r="U120" s="836"/>
      <c r="V120" s="836"/>
      <c r="W120" s="836"/>
    </row>
    <row r="121" spans="2:23" ht="15.75">
      <c r="B121" s="836"/>
      <c r="C121" s="836"/>
      <c r="D121" s="836"/>
      <c r="E121" s="836"/>
      <c r="F121" s="836"/>
      <c r="G121" s="836"/>
      <c r="H121" s="836"/>
      <c r="I121" s="836"/>
      <c r="J121" s="836"/>
      <c r="K121" s="836"/>
      <c r="L121" s="836"/>
      <c r="M121" s="836"/>
      <c r="N121" s="836"/>
      <c r="O121" s="836"/>
      <c r="P121" s="836"/>
      <c r="Q121" s="836"/>
      <c r="R121" s="836"/>
      <c r="S121" s="836"/>
      <c r="T121" s="836"/>
      <c r="U121" s="836"/>
      <c r="V121" s="836"/>
      <c r="W121" s="836"/>
    </row>
    <row r="122" spans="2:23" ht="15.75">
      <c r="B122" s="836"/>
      <c r="C122" s="836"/>
      <c r="D122" s="836"/>
      <c r="E122" s="836"/>
      <c r="F122" s="836"/>
      <c r="G122" s="836"/>
      <c r="H122" s="836"/>
      <c r="I122" s="836"/>
      <c r="J122" s="836"/>
      <c r="K122" s="836"/>
      <c r="L122" s="836"/>
      <c r="M122" s="836"/>
      <c r="N122" s="836"/>
      <c r="O122" s="836"/>
      <c r="P122" s="836"/>
      <c r="Q122" s="836"/>
      <c r="R122" s="836"/>
      <c r="S122" s="836"/>
      <c r="T122" s="836"/>
      <c r="U122" s="836"/>
      <c r="V122" s="836"/>
      <c r="W122" s="836"/>
    </row>
    <row r="123" spans="2:23" ht="15.75">
      <c r="B123" s="836"/>
      <c r="C123" s="836"/>
      <c r="D123" s="836"/>
      <c r="E123" s="836"/>
      <c r="F123" s="836"/>
      <c r="G123" s="836"/>
      <c r="H123" s="836"/>
      <c r="I123" s="836"/>
      <c r="J123" s="836"/>
      <c r="K123" s="836"/>
      <c r="L123" s="836"/>
      <c r="M123" s="836"/>
      <c r="N123" s="836"/>
      <c r="O123" s="836"/>
      <c r="P123" s="836"/>
      <c r="Q123" s="836"/>
      <c r="R123" s="836"/>
      <c r="S123" s="836"/>
      <c r="T123" s="836"/>
      <c r="U123" s="836"/>
      <c r="V123" s="836"/>
      <c r="W123" s="836"/>
    </row>
    <row r="124" spans="2:23" ht="15.75">
      <c r="B124" s="836"/>
      <c r="C124" s="836"/>
      <c r="D124" s="836"/>
      <c r="E124" s="836"/>
      <c r="F124" s="836"/>
      <c r="G124" s="836"/>
      <c r="H124" s="836"/>
      <c r="I124" s="836"/>
      <c r="J124" s="836"/>
      <c r="K124" s="836"/>
      <c r="L124" s="836"/>
      <c r="M124" s="836"/>
      <c r="N124" s="836"/>
      <c r="O124" s="836"/>
      <c r="P124" s="836"/>
      <c r="Q124" s="836"/>
      <c r="R124" s="836"/>
      <c r="S124" s="836"/>
      <c r="T124" s="836"/>
      <c r="U124" s="836"/>
      <c r="V124" s="836"/>
      <c r="W124" s="836"/>
    </row>
    <row r="125" spans="2:23" ht="15.75">
      <c r="B125" s="836"/>
      <c r="C125" s="836"/>
      <c r="D125" s="836"/>
      <c r="E125" s="836"/>
      <c r="F125" s="836"/>
      <c r="G125" s="836"/>
      <c r="H125" s="836"/>
      <c r="I125" s="836"/>
      <c r="J125" s="836"/>
      <c r="K125" s="836"/>
      <c r="L125" s="836"/>
      <c r="M125" s="836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</row>
    <row r="126" spans="2:23" ht="15.75">
      <c r="B126" s="836"/>
      <c r="C126" s="836"/>
      <c r="D126" s="836"/>
      <c r="E126" s="836"/>
      <c r="F126" s="836"/>
      <c r="G126" s="836"/>
      <c r="H126" s="836"/>
      <c r="I126" s="836"/>
      <c r="J126" s="836"/>
      <c r="K126" s="836"/>
      <c r="L126" s="836"/>
      <c r="M126" s="836"/>
      <c r="N126" s="836"/>
      <c r="O126" s="836"/>
      <c r="P126" s="836"/>
      <c r="Q126" s="836"/>
      <c r="R126" s="836"/>
      <c r="S126" s="836"/>
      <c r="T126" s="836"/>
      <c r="U126" s="836"/>
      <c r="V126" s="836"/>
      <c r="W126" s="836"/>
    </row>
    <row r="127" spans="2:23" ht="15.75">
      <c r="B127" s="836"/>
      <c r="C127" s="836"/>
      <c r="D127" s="836"/>
      <c r="E127" s="836"/>
      <c r="F127" s="836"/>
      <c r="G127" s="836"/>
      <c r="H127" s="836"/>
      <c r="I127" s="836"/>
      <c r="J127" s="836"/>
      <c r="K127" s="836"/>
      <c r="L127" s="836"/>
      <c r="M127" s="836"/>
      <c r="N127" s="836"/>
      <c r="O127" s="836"/>
      <c r="P127" s="836"/>
      <c r="Q127" s="836"/>
      <c r="R127" s="836"/>
      <c r="S127" s="836"/>
      <c r="T127" s="836"/>
      <c r="U127" s="836"/>
      <c r="V127" s="836"/>
      <c r="W127" s="836"/>
    </row>
    <row r="128" spans="2:23" ht="15.75">
      <c r="B128" s="836"/>
      <c r="C128" s="836"/>
      <c r="D128" s="836"/>
      <c r="E128" s="836"/>
      <c r="F128" s="836"/>
      <c r="G128" s="836"/>
      <c r="H128" s="836"/>
      <c r="I128" s="836"/>
      <c r="J128" s="836"/>
      <c r="K128" s="836"/>
      <c r="L128" s="836"/>
      <c r="M128" s="836"/>
      <c r="N128" s="836"/>
      <c r="O128" s="836"/>
      <c r="P128" s="836"/>
      <c r="Q128" s="836"/>
      <c r="R128" s="836"/>
      <c r="S128" s="836"/>
      <c r="T128" s="836"/>
      <c r="U128" s="836"/>
      <c r="V128" s="836"/>
      <c r="W128" s="836"/>
    </row>
    <row r="129" spans="2:23" ht="15.75">
      <c r="B129" s="836"/>
      <c r="C129" s="836"/>
      <c r="D129" s="836"/>
      <c r="E129" s="836"/>
      <c r="F129" s="836"/>
      <c r="G129" s="836"/>
      <c r="H129" s="836"/>
      <c r="I129" s="836"/>
      <c r="J129" s="836"/>
      <c r="K129" s="836"/>
      <c r="L129" s="836"/>
      <c r="M129" s="836"/>
      <c r="N129" s="836"/>
      <c r="O129" s="836"/>
      <c r="P129" s="836"/>
      <c r="Q129" s="836"/>
      <c r="R129" s="836"/>
      <c r="S129" s="836"/>
      <c r="T129" s="836"/>
      <c r="U129" s="836"/>
      <c r="V129" s="836"/>
      <c r="W129" s="836"/>
    </row>
    <row r="130" spans="2:23" ht="15.75">
      <c r="B130" s="836"/>
      <c r="C130" s="836"/>
      <c r="D130" s="836"/>
      <c r="E130" s="836"/>
      <c r="F130" s="836"/>
      <c r="G130" s="836"/>
      <c r="H130" s="836"/>
      <c r="I130" s="836"/>
      <c r="J130" s="836"/>
      <c r="K130" s="836"/>
      <c r="L130" s="836"/>
      <c r="M130" s="836"/>
      <c r="N130" s="836"/>
      <c r="O130" s="836"/>
      <c r="P130" s="836"/>
      <c r="Q130" s="836"/>
      <c r="R130" s="836"/>
      <c r="S130" s="836"/>
      <c r="T130" s="836"/>
      <c r="U130" s="836"/>
      <c r="V130" s="836"/>
      <c r="W130" s="836"/>
    </row>
    <row r="131" spans="2:23" ht="15.75">
      <c r="B131" s="836"/>
      <c r="C131" s="836"/>
      <c r="D131" s="836"/>
      <c r="E131" s="836"/>
      <c r="F131" s="836"/>
      <c r="G131" s="836"/>
      <c r="H131" s="836"/>
      <c r="I131" s="836"/>
      <c r="J131" s="836"/>
      <c r="K131" s="836"/>
      <c r="L131" s="836"/>
      <c r="M131" s="836"/>
      <c r="N131" s="836"/>
      <c r="O131" s="836"/>
      <c r="P131" s="836"/>
      <c r="Q131" s="836"/>
      <c r="R131" s="836"/>
      <c r="S131" s="836"/>
      <c r="T131" s="836"/>
      <c r="U131" s="836"/>
      <c r="V131" s="836"/>
      <c r="W131" s="836"/>
    </row>
    <row r="132" spans="2:23" ht="15.75">
      <c r="B132" s="836"/>
      <c r="C132" s="836"/>
      <c r="D132" s="836"/>
      <c r="E132" s="836"/>
      <c r="F132" s="836"/>
      <c r="G132" s="836"/>
      <c r="H132" s="836"/>
      <c r="I132" s="836"/>
      <c r="J132" s="836"/>
      <c r="K132" s="836"/>
      <c r="L132" s="836"/>
      <c r="M132" s="836"/>
      <c r="N132" s="836"/>
      <c r="O132" s="836"/>
      <c r="P132" s="836"/>
      <c r="Q132" s="836"/>
      <c r="R132" s="836"/>
      <c r="S132" s="836"/>
      <c r="T132" s="836"/>
      <c r="U132" s="836"/>
      <c r="V132" s="836"/>
      <c r="W132" s="836"/>
    </row>
    <row r="133" spans="2:23" ht="15.75">
      <c r="B133" s="836"/>
      <c r="C133" s="836"/>
      <c r="D133" s="836"/>
      <c r="E133" s="836"/>
      <c r="F133" s="836"/>
      <c r="G133" s="836"/>
      <c r="H133" s="836"/>
      <c r="I133" s="836"/>
      <c r="J133" s="836"/>
      <c r="K133" s="836"/>
      <c r="L133" s="836"/>
      <c r="M133" s="836"/>
      <c r="N133" s="836"/>
      <c r="O133" s="836"/>
      <c r="P133" s="836"/>
      <c r="Q133" s="836"/>
      <c r="R133" s="836"/>
      <c r="S133" s="836"/>
      <c r="T133" s="836"/>
      <c r="U133" s="836"/>
      <c r="V133" s="836"/>
      <c r="W133" s="836"/>
    </row>
    <row r="134" spans="2:23" ht="15.75">
      <c r="B134" s="836"/>
      <c r="C134" s="836"/>
      <c r="D134" s="836"/>
      <c r="E134" s="836"/>
      <c r="F134" s="836"/>
      <c r="G134" s="836"/>
      <c r="H134" s="836"/>
      <c r="I134" s="836"/>
      <c r="J134" s="836"/>
      <c r="K134" s="836"/>
      <c r="L134" s="836"/>
      <c r="M134" s="836"/>
      <c r="N134" s="836"/>
      <c r="O134" s="836"/>
      <c r="P134" s="836"/>
      <c r="Q134" s="836"/>
      <c r="R134" s="836"/>
      <c r="S134" s="836"/>
      <c r="T134" s="836"/>
      <c r="U134" s="836"/>
      <c r="V134" s="836"/>
      <c r="W134" s="836"/>
    </row>
    <row r="135" spans="2:23" ht="15.75">
      <c r="B135" s="836"/>
      <c r="C135" s="836"/>
      <c r="D135" s="836"/>
      <c r="E135" s="836"/>
      <c r="F135" s="836"/>
      <c r="G135" s="836"/>
      <c r="H135" s="836"/>
      <c r="I135" s="836"/>
      <c r="J135" s="836"/>
      <c r="K135" s="836"/>
      <c r="L135" s="836"/>
      <c r="M135" s="836"/>
      <c r="N135" s="836"/>
      <c r="O135" s="836"/>
      <c r="P135" s="836"/>
      <c r="Q135" s="836"/>
      <c r="R135" s="836"/>
      <c r="S135" s="836"/>
      <c r="T135" s="836"/>
      <c r="U135" s="836"/>
      <c r="V135" s="836"/>
      <c r="W135" s="836"/>
    </row>
    <row r="136" spans="2:23" ht="15.75">
      <c r="B136" s="836"/>
      <c r="C136" s="836"/>
      <c r="D136" s="836"/>
      <c r="E136" s="836"/>
      <c r="F136" s="836"/>
      <c r="G136" s="836"/>
      <c r="H136" s="836"/>
      <c r="I136" s="836"/>
      <c r="J136" s="836"/>
      <c r="K136" s="836"/>
      <c r="L136" s="836"/>
      <c r="M136" s="836"/>
      <c r="N136" s="836"/>
      <c r="O136" s="836"/>
      <c r="P136" s="836"/>
      <c r="Q136" s="836"/>
      <c r="R136" s="836"/>
      <c r="S136" s="836"/>
      <c r="T136" s="836"/>
      <c r="U136" s="836"/>
      <c r="V136" s="836"/>
      <c r="W136" s="836"/>
    </row>
    <row r="137" spans="2:23" ht="15.75">
      <c r="B137" s="836"/>
      <c r="C137" s="836"/>
      <c r="D137" s="836"/>
      <c r="E137" s="836"/>
      <c r="F137" s="836"/>
      <c r="G137" s="836"/>
      <c r="H137" s="836"/>
      <c r="I137" s="836"/>
      <c r="J137" s="836"/>
      <c r="K137" s="836"/>
      <c r="L137" s="836"/>
      <c r="M137" s="836"/>
      <c r="N137" s="836"/>
      <c r="O137" s="836"/>
      <c r="P137" s="836"/>
      <c r="Q137" s="836"/>
      <c r="R137" s="836"/>
      <c r="S137" s="836"/>
      <c r="T137" s="836"/>
      <c r="U137" s="836"/>
      <c r="V137" s="836"/>
      <c r="W137" s="836"/>
    </row>
    <row r="138" spans="2:23" ht="15.75">
      <c r="B138" s="836"/>
      <c r="C138" s="836"/>
      <c r="D138" s="836"/>
      <c r="E138" s="836"/>
      <c r="F138" s="836"/>
      <c r="G138" s="836"/>
      <c r="H138" s="836"/>
      <c r="I138" s="836"/>
      <c r="J138" s="836"/>
      <c r="K138" s="836"/>
      <c r="L138" s="836"/>
      <c r="M138" s="836"/>
      <c r="N138" s="836"/>
      <c r="O138" s="836"/>
      <c r="P138" s="836"/>
      <c r="Q138" s="836"/>
      <c r="R138" s="836"/>
      <c r="S138" s="836"/>
      <c r="T138" s="836"/>
      <c r="U138" s="836"/>
      <c r="V138" s="836"/>
      <c r="W138" s="836"/>
    </row>
    <row r="139" spans="2:23" ht="15.75">
      <c r="B139" s="836"/>
      <c r="C139" s="836"/>
      <c r="D139" s="836"/>
      <c r="E139" s="836"/>
      <c r="F139" s="836"/>
      <c r="G139" s="836"/>
      <c r="H139" s="836"/>
      <c r="I139" s="836"/>
      <c r="J139" s="836"/>
      <c r="K139" s="836"/>
      <c r="L139" s="836"/>
      <c r="M139" s="836"/>
      <c r="N139" s="836"/>
      <c r="O139" s="836"/>
      <c r="P139" s="836"/>
      <c r="Q139" s="836"/>
      <c r="R139" s="836"/>
      <c r="S139" s="836"/>
      <c r="T139" s="836"/>
      <c r="U139" s="836"/>
      <c r="V139" s="836"/>
      <c r="W139" s="836"/>
    </row>
    <row r="140" spans="2:23" ht="15.75"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836"/>
      <c r="O140" s="836"/>
      <c r="P140" s="836"/>
      <c r="Q140" s="836"/>
      <c r="R140" s="836"/>
      <c r="S140" s="836"/>
      <c r="T140" s="836"/>
      <c r="U140" s="836"/>
      <c r="V140" s="836"/>
      <c r="W140" s="836"/>
    </row>
    <row r="141" spans="2:23" ht="15.75">
      <c r="B141" s="836"/>
      <c r="C141" s="836"/>
      <c r="D141" s="836"/>
      <c r="E141" s="836"/>
      <c r="F141" s="836"/>
      <c r="G141" s="836"/>
      <c r="H141" s="836"/>
      <c r="I141" s="836"/>
      <c r="J141" s="836"/>
      <c r="K141" s="836"/>
      <c r="L141" s="836"/>
      <c r="M141" s="836"/>
      <c r="N141" s="836"/>
      <c r="O141" s="836"/>
      <c r="P141" s="836"/>
      <c r="Q141" s="836"/>
      <c r="R141" s="836"/>
      <c r="S141" s="836"/>
      <c r="T141" s="836"/>
      <c r="U141" s="836"/>
      <c r="V141" s="836"/>
      <c r="W141" s="836"/>
    </row>
  </sheetData>
  <mergeCells count="6">
    <mergeCell ref="C2:Q2"/>
    <mergeCell ref="B95:I95"/>
    <mergeCell ref="L100:S100"/>
    <mergeCell ref="L101:S101"/>
    <mergeCell ref="D100:K100"/>
    <mergeCell ref="D101:K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7-11 лет</vt:lpstr>
      <vt:lpstr>сырьевая ведомость 7-11</vt:lpstr>
      <vt:lpstr>МЕНЮ 12 лет и старше</vt:lpstr>
      <vt:lpstr>сырьевая ведомость 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2023-02-13T11:06:31Z</dcterms:modified>
</cp:coreProperties>
</file>